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checkCompatibility="1" defaultThemeVersion="124226"/>
  <workbookProtection workbookPassword="838C" lockStructure="1"/>
  <bookViews>
    <workbookView xWindow="14430" yWindow="0" windowWidth="14340" windowHeight="12300"/>
  </bookViews>
  <sheets>
    <sheet name="Deall y data" sheetId="32" r:id="rId1"/>
    <sheet name="Dewiswch" sheetId="33" r:id="rId2"/>
    <sheet name="ADD" sheetId="26" r:id="rId3"/>
    <sheet name="Providers" sheetId="25" state="hidden" r:id="rId4"/>
    <sheet name="Data" sheetId="28" state="hidden" r:id="rId5"/>
  </sheets>
  <definedNames>
    <definedName name="_xlnm.Print_Area" localSheetId="2">ADD!$A$1:$F$65</definedName>
  </definedNames>
  <calcPr calcId="145621"/>
</workbook>
</file>

<file path=xl/calcChain.xml><?xml version="1.0" encoding="utf-8"?>
<calcChain xmlns="http://schemas.openxmlformats.org/spreadsheetml/2006/main">
  <c r="F53" i="26" l="1"/>
  <c r="A1" i="26"/>
  <c r="C1" i="26" l="1"/>
  <c r="E46" i="26" s="1"/>
  <c r="S9" i="26" l="1"/>
  <c r="E41" i="26"/>
  <c r="I19" i="26"/>
  <c r="E44" i="26"/>
  <c r="R19" i="26"/>
  <c r="R4" i="26"/>
  <c r="C45" i="26"/>
  <c r="D45" i="26" s="1"/>
  <c r="C44" i="26"/>
  <c r="D44" i="26" s="1"/>
  <c r="E49" i="26"/>
  <c r="E42" i="26"/>
  <c r="E43" i="26"/>
  <c r="E47" i="26"/>
  <c r="I4" i="26"/>
  <c r="X25" i="26"/>
  <c r="C41" i="26"/>
  <c r="D41" i="26" s="1"/>
  <c r="C49" i="26"/>
  <c r="D49" i="26" s="1"/>
  <c r="E50" i="26"/>
  <c r="C48" i="26"/>
  <c r="E45" i="26"/>
  <c r="R8" i="26"/>
  <c r="R22" i="26"/>
  <c r="C42" i="26"/>
  <c r="D42" i="26" s="1"/>
  <c r="S5" i="26"/>
  <c r="C46" i="26"/>
  <c r="O10" i="26"/>
  <c r="I7" i="26"/>
  <c r="O22" i="26"/>
  <c r="K22" i="26" s="1"/>
  <c r="C43" i="26"/>
  <c r="D43" i="26" s="1"/>
  <c r="C50" i="26"/>
  <c r="I16" i="26"/>
  <c r="E48" i="26"/>
  <c r="C47" i="26"/>
  <c r="D47" i="26" s="1"/>
  <c r="Y13" i="26"/>
  <c r="Y12" i="26"/>
  <c r="K10" i="26"/>
  <c r="V25" i="26" l="1"/>
  <c r="U25" i="26"/>
  <c r="W25" i="26"/>
  <c r="T25" i="26"/>
  <c r="L22" i="26"/>
  <c r="N22" i="26"/>
  <c r="M22" i="26"/>
  <c r="N10" i="26"/>
  <c r="L10" i="26"/>
  <c r="M10" i="26"/>
  <c r="X13" i="26"/>
  <c r="U13" i="26"/>
  <c r="V13" i="26"/>
  <c r="X12" i="26"/>
  <c r="V12" i="26"/>
  <c r="W12" i="26"/>
  <c r="U12" i="26"/>
  <c r="W13" i="26"/>
</calcChain>
</file>

<file path=xl/sharedStrings.xml><?xml version="1.0" encoding="utf-8"?>
<sst xmlns="http://schemas.openxmlformats.org/spreadsheetml/2006/main" count="485" uniqueCount="169">
  <si>
    <r>
      <t xml:space="preserve">Volume of provision </t>
    </r>
    <r>
      <rPr>
        <b/>
        <vertAlign val="superscript"/>
        <sz val="12"/>
        <rFont val="Arial"/>
        <family val="2"/>
      </rPr>
      <t>(hidden)</t>
    </r>
  </si>
  <si>
    <t>X</t>
  </si>
  <si>
    <t>80 – 89%</t>
  </si>
  <si>
    <t>60-69%</t>
  </si>
  <si>
    <t>50-59%</t>
  </si>
  <si>
    <t>2013/14</t>
  </si>
  <si>
    <t>75 – 79%</t>
  </si>
  <si>
    <t>2014/15</t>
  </si>
  <si>
    <t>70-79%</t>
  </si>
  <si>
    <t>65-74%</t>
  </si>
  <si>
    <t>55-64%</t>
  </si>
  <si>
    <t>Engagement</t>
  </si>
  <si>
    <t>Level 1</t>
  </si>
  <si>
    <t>2015/16</t>
  </si>
  <si>
    <t>Foundation Apprenticeship</t>
  </si>
  <si>
    <t>% framework success</t>
  </si>
  <si>
    <t>Apprenticeship</t>
  </si>
  <si>
    <t>Higher Apprenticeship</t>
  </si>
  <si>
    <t>Flexible Learning</t>
  </si>
  <si>
    <t>% learning activity success</t>
  </si>
  <si>
    <t>Traineeship Engagement</t>
  </si>
  <si>
    <t>% positive progressions</t>
  </si>
  <si>
    <t>Traineeship Level 1</t>
  </si>
  <si>
    <t>Adult Employability Programmes</t>
  </si>
  <si>
    <t>T0009036</t>
  </si>
  <si>
    <t>T0000131</t>
  </si>
  <si>
    <t>T0000006</t>
  </si>
  <si>
    <t>T0000007</t>
  </si>
  <si>
    <t>T0000022</t>
  </si>
  <si>
    <t>T0009037</t>
  </si>
  <si>
    <t>T0000029</t>
  </si>
  <si>
    <t>T0000144</t>
  </si>
  <si>
    <t>T0000001</t>
  </si>
  <si>
    <t>T0000025</t>
  </si>
  <si>
    <t>T0000142</t>
  </si>
  <si>
    <t>T0000086</t>
  </si>
  <si>
    <t>T0009033</t>
  </si>
  <si>
    <t>T0000145</t>
  </si>
  <si>
    <t>T0000148</t>
  </si>
  <si>
    <t>T0000147</t>
  </si>
  <si>
    <t>T0000108</t>
  </si>
  <si>
    <t>T0000112</t>
  </si>
  <si>
    <t>T0000143</t>
  </si>
  <si>
    <t>T0000041</t>
  </si>
  <si>
    <t>Framework Success Rates</t>
  </si>
  <si>
    <t>Learning Activity Success Rates</t>
  </si>
  <si>
    <t>Positive Progression Rates</t>
  </si>
  <si>
    <t>Traineeship</t>
  </si>
  <si>
    <t>Adult Employablity</t>
  </si>
  <si>
    <t>No. of Leavers</t>
  </si>
  <si>
    <t>%</t>
  </si>
  <si>
    <t>Dark Green</t>
  </si>
  <si>
    <t>Green</t>
  </si>
  <si>
    <t>Orange</t>
  </si>
  <si>
    <t>Red</t>
  </si>
  <si>
    <t>Prov Rate</t>
  </si>
  <si>
    <t>AE</t>
  </si>
  <si>
    <t>ENW'R DARPARWR: ACORN LEARNING SOLUTIONS LTD</t>
  </si>
  <si>
    <t>ENW'R DARPARWR: ACT LTD</t>
  </si>
  <si>
    <t>ENW'R DARPARWR: BABCOCK LTD</t>
  </si>
  <si>
    <t>ENW'R DARPARWR: CAMBRIAN TRAINING COMPANY</t>
  </si>
  <si>
    <t>ENW'R DARPARWR: CARDIFF AND VALE COLLEGE CONSORTIUM</t>
  </si>
  <si>
    <t>ENW'R DARPARWR: COLEG CAMBRIA CONSORTIUM</t>
  </si>
  <si>
    <t>ENW'R DARPARWR: CONSTRUCTION SKILLS</t>
  </si>
  <si>
    <t>ENW'R DARPARWR: GRWP LLANDRILLO MENAI CONSORTIUM</t>
  </si>
  <si>
    <t>ENW'R DARPARWR: ISA TRAINING</t>
  </si>
  <si>
    <t>ENW'R DARPARWR: ITEC TRAINING SOLUTIONS LTD</t>
  </si>
  <si>
    <t>ENW'R DARPARWR: MID WALES WORK BASED LEARNING CONSORTIUM</t>
  </si>
  <si>
    <t>ENW'R DARPARWR: RATHBONE</t>
  </si>
  <si>
    <t>ENW'R DARPARWR: SKILLS ACADEMY @ NPTC</t>
  </si>
  <si>
    <t>ENW'R DARPARWR: SKILLS ACADEMY WALES (SOUTH WEST)</t>
  </si>
  <si>
    <t>ENW'R DARPARWR: SWANSEA COLLEGE CONSORTIUM</t>
  </si>
  <si>
    <t>ENW'R DARPARWR: T2 GROUP</t>
  </si>
  <si>
    <t>ENW'R DARPARWR: THE CADCENTRE UK LTD</t>
  </si>
  <si>
    <t>ENW'R DARPARWR: TORFAEN TRAINING</t>
  </si>
  <si>
    <t>ENW'R DARPARWR: VOCATIONAL SKILLS PARTNERSHIP</t>
  </si>
  <si>
    <t>Cyfradd Llwyddo Fframwaith y Sector</t>
  </si>
  <si>
    <t>Cyfradd Llwyddo'r Sector</t>
  </si>
  <si>
    <t>Rhaglen</t>
  </si>
  <si>
    <t>Prentisiaeth Sylfaen</t>
  </si>
  <si>
    <t>Prentisiaeth</t>
  </si>
  <si>
    <t>Prentisiaeth Uwch</t>
  </si>
  <si>
    <t>Dysgu Hyblyg</t>
  </si>
  <si>
    <t>Hyfforddeiaeth</t>
  </si>
  <si>
    <t>Hyfforddeiaeth Lefel 1</t>
  </si>
  <si>
    <t>Rhaglenni Cyflogadwyedd i Oedolion</t>
  </si>
  <si>
    <t>Dull mesur</t>
  </si>
  <si>
    <t>% llwyddiant o ran y  fframwaith</t>
  </si>
  <si>
    <t>% llwyddiant o ran gweithgareddau dysgu</t>
  </si>
  <si>
    <t>% dilyniannau cadarnhaol</t>
  </si>
  <si>
    <t>Nifer yr Ymadawyr</t>
  </si>
  <si>
    <t>Cyfradd llwyddo/dilyniannau cadarnhaol</t>
  </si>
  <si>
    <t>Ffynhonnell: Cofnod Dysgu Gydol Oes Cymru</t>
  </si>
  <si>
    <t>Graddfeydd categoreiddio 2015/16:</t>
  </si>
  <si>
    <t>Cyfraddau llwyddo</t>
  </si>
  <si>
    <t>Dilyniannau Cadarnhaol</t>
  </si>
  <si>
    <t>90% neu'n uwch</t>
  </si>
  <si>
    <t>80% neu'n uwch</t>
  </si>
  <si>
    <t>75% neu'n uwch</t>
  </si>
  <si>
    <t>70% neu'n uwch</t>
  </si>
  <si>
    <t>Yn is na 75%</t>
  </si>
  <si>
    <t>Yn is na 60%</t>
  </si>
  <si>
    <t>Yn is na 55%</t>
  </si>
  <si>
    <t>Yn is na 50%</t>
  </si>
  <si>
    <t>This year's sector rates go in the blue cells, once they've been calculated</t>
  </si>
  <si>
    <t>Trends in Framework Success Rates (Top left chart)</t>
  </si>
  <si>
    <t>Trends in Learning Activity Success Rates (Top right chart)</t>
  </si>
  <si>
    <t>Positive Progressions from Traineeships (Bottom left chart)</t>
  </si>
  <si>
    <t>Positive Progressions from AE Programmes (Bottom right chart)</t>
  </si>
  <si>
    <t>Cymharydd Cenedlaethol 2015/16</t>
  </si>
  <si>
    <t>Once have the data has been inputted, change the view back to page break preview</t>
  </si>
  <si>
    <t>For future years the traineeships previous years sector rates go in the orange cells, and the data will have to be added to the chart</t>
  </si>
  <si>
    <t>Cyfradd Dilyniant Positif fesul Sector</t>
  </si>
  <si>
    <t xml:space="preserve">            (b) O 2015/16, mae’r mesur dilyniant positif ar gyfer rhaglenni Hyfforddiaeth yn seiliedig ar y cyrchfan o fewn 4 wythnos (LLWR maes LP79). Mae’r mesur dilyniant positif ar gyfer Raglenni Cyflogaeth ar gyfer Oedolion yn parhau i fod yn seiliedig ar y cyrchfan o fewn 3 mis (LLWR maes LP42).</t>
  </si>
  <si>
    <t>Pan fydd Darparwr Dysgu seiliedig ar waith yn cael ei dewis, diweddarir y tab ADD i ddangos data’r darparwr hwnnw.</t>
  </si>
  <si>
    <t xml:space="preserve">Nodiadau: (a) O ran rhaglenni sydd â llai na 10 o ymadawyr, mae'r ffigurau yn y tabl wedi'u hepgor a roddwyd '*' yn lle.  Ni fydd y siartiau ar gyfer Cyfraddau Llwyddo o ran y Fframwaith a Chyfraddau Llwyddo cyffredinol o ran Gweithgareddau Dysgu yn adlewyrchu'r newidiadau hyn o reidrwydd, gan fod pob ymadawr wedi'u cynnwys yn eu ffigurau gwreiddiol. </t>
  </si>
  <si>
    <t>Adroddiadau ar Ddeilliannau Dysgwyr ar gyfer dysgu seiliedig ar waith</t>
  </si>
  <si>
    <t>Deall y data</t>
  </si>
  <si>
    <t>Cyflwyniad</t>
  </si>
  <si>
    <r>
      <t>1</t>
    </r>
    <r>
      <rPr>
        <sz val="7"/>
        <color theme="1"/>
        <rFont val="Times New Roman"/>
        <family val="1"/>
      </rPr>
      <t xml:space="preserve">     </t>
    </r>
    <r>
      <rPr>
        <sz val="12"/>
        <rFont val="Arial"/>
        <family val="2"/>
      </rPr>
      <t>Ers 2011 mae Llywodraeth Cymru wedi cyhoeddi dangosyddion perfformiad blynyddol ar gyfer dysgu seiliedig ar waith.  Mae'r arweiniad hwn yn egluro'r wybodaeth sy'n cael ei chynnwys  i gyfrifo'r dangosyddion, sut maent yn cael eu cyfrifo, a sut i ddehongli ein hadroddiadau.</t>
    </r>
  </si>
  <si>
    <t>Beth yw Adroddiadau ar Ddeilliannau Dysgwyr?</t>
  </si>
  <si>
    <r>
      <t>3</t>
    </r>
    <r>
      <rPr>
        <sz val="7"/>
        <color theme="1"/>
        <rFont val="Times New Roman"/>
        <family val="1"/>
      </rPr>
      <t xml:space="preserve">     </t>
    </r>
    <r>
      <rPr>
        <sz val="12"/>
        <rFont val="Arial"/>
        <family val="2"/>
      </rPr>
      <t xml:space="preserve">Nod yr Adroddiadau ar Ddeilliannau Dysgwyr yw rhoi golwg gyffredinol o gyfraddau llwyddo dysgwyr ar gyfer pob darparwr dysgu seiliedig ar waith yng Nghymru. Maent yn rhoi 'ciplun' sy'n dangos ystadegau ar gyfer blwyddyn benodol, ond maent hefyd yn cynnwys gwybodaeth am dueddiadau sy'n dangos sut mae deilliannau dysgwyr wedi newid dros gyfnod o dair blynedd. Mae'r ystadegau wedi'u seilio ar wybodaeth a roddwyd inni gan y rhai hynny sy'n darparu dysgu seiliedig ar waith. </t>
    </r>
  </si>
  <si>
    <r>
      <t>4</t>
    </r>
    <r>
      <rPr>
        <sz val="7"/>
        <color theme="1"/>
        <rFont val="Times New Roman"/>
        <family val="1"/>
      </rPr>
      <t xml:space="preserve">     </t>
    </r>
    <r>
      <rPr>
        <sz val="12"/>
        <rFont val="Arial"/>
        <family val="2"/>
      </rPr>
      <t xml:space="preserve">Cyfnod blwyddyn academaidd o 1 Awst i 31 Gorffennaf sydd dan sylw yn yr Adroddiadau. Mae'r Adroddiadau'n cael eu cyhoeddi rhai misoedd yn ddiweddarach, er mwyn rhoi amser i'r darparwyr gofnodi, gwirio a dadansoddi eu data. Felly, mae'r Adroddiadau fel arfer yn cael eu cyhoeddi yn ystod gwanwyn y flwyddyn academaidd sy'n dilyn y flwyddyn academaidd dan sylw. </t>
    </r>
  </si>
  <si>
    <t>Darllen yr adroddiadau</t>
  </si>
  <si>
    <r>
      <t>5</t>
    </r>
    <r>
      <rPr>
        <sz val="7"/>
        <color theme="1"/>
        <rFont val="Times New Roman"/>
        <family val="1"/>
      </rPr>
      <t xml:space="preserve">     </t>
    </r>
    <r>
      <rPr>
        <sz val="12"/>
        <rFont val="Arial"/>
        <family val="2"/>
      </rPr>
      <t>Rydym yn mesur dysgu seiliedig ar waith yn wahanol ar gyfer pob un o'r prif raglenni yr ydym yn eu hariannu. Y dulliau mesur yw:</t>
    </r>
  </si>
  <si>
    <r>
      <t xml:space="preserve">Prentisiaethau                                                                                                                                                                                                                     Llwyddiant o ran y Fframwaith: </t>
    </r>
    <r>
      <rPr>
        <sz val="11"/>
        <color theme="1"/>
        <rFont val="Arial"/>
        <family val="2"/>
      </rPr>
      <t xml:space="preserve">pa gyfran o ddysgwyr sy'n ennill y fframwaith llawn o gymwysterau sydd ei angen i gwblhau Prentisiaeth? </t>
    </r>
  </si>
  <si>
    <r>
      <t xml:space="preserve">Hyfforddeiaethau - Ymwneud / Lefel 1                                                                                                                                                                              Cynnydd dysgwyr : </t>
    </r>
    <r>
      <rPr>
        <sz val="11"/>
        <color theme="1"/>
        <rFont val="Arial"/>
        <family val="2"/>
      </rPr>
      <t>pa gyfran o'r dysgwyr aeth ymlaen i fyd cyflogaeth neu ddysgu bellach ar lefel uwch, ar ol gadael y rhaglen?</t>
    </r>
  </si>
  <si>
    <r>
      <t xml:space="preserve">Rhaglenni Cyflogadwyedd i Oedolion:                                                                                                                                                                            Dilyniant dysgwyr: </t>
    </r>
    <r>
      <rPr>
        <sz val="11"/>
        <color theme="1"/>
        <rFont val="Arial"/>
        <family val="2"/>
      </rPr>
      <t>pa gyfran o ddysgwyr sy'n cael gwaith neu hyfforddiant pellach ar ôl gadael y rhaglen?</t>
    </r>
  </si>
  <si>
    <r>
      <t>Pob rhaglen</t>
    </r>
    <r>
      <rPr>
        <sz val="11"/>
        <color theme="1"/>
        <rFont val="Arial"/>
        <family val="2"/>
      </rPr>
      <t xml:space="preserve"> (gan gynnwys Dysgu Hyblyg)                                                                                                                                                                       </t>
    </r>
    <r>
      <rPr>
        <b/>
        <sz val="11"/>
        <color theme="1"/>
        <rFont val="Arial"/>
        <family val="2"/>
      </rPr>
      <t>Llwyddiant o ran gweithgareddau dysgu</t>
    </r>
    <r>
      <rPr>
        <sz val="11"/>
        <color theme="1"/>
        <rFont val="Arial"/>
        <family val="2"/>
      </rPr>
      <t>: o'r holl weithgareddau dysgu a ddechreuwyd, faint ohonynt a gafodd eu cwblhau a'u cyflawni'n effeithiol?</t>
    </r>
  </si>
  <si>
    <r>
      <t>6</t>
    </r>
    <r>
      <rPr>
        <sz val="7"/>
        <color theme="1"/>
        <rFont val="Times New Roman"/>
        <family val="1"/>
      </rPr>
      <t xml:space="preserve">     </t>
    </r>
    <r>
      <rPr>
        <sz val="12"/>
        <rFont val="Arial"/>
        <family val="2"/>
      </rPr>
      <t xml:space="preserve">Nid yw pob un o'r darparwyr dysgu seiliedig ar waith yn cyflawni'r holl raglenni hyn. </t>
    </r>
  </si>
  <si>
    <t>Siartiau sy'n dangos tueddiadau</t>
  </si>
  <si>
    <r>
      <t>7</t>
    </r>
    <r>
      <rPr>
        <sz val="7"/>
        <color theme="1"/>
        <rFont val="Times New Roman"/>
        <family val="1"/>
      </rPr>
      <t xml:space="preserve">     </t>
    </r>
    <r>
      <rPr>
        <sz val="12"/>
        <rFont val="Arial"/>
        <family val="2"/>
      </rPr>
      <t xml:space="preserve">Mae rhan gyntaf yr Adroddiad yn dangos tueddiadau mewn perfformiad ar gyfer y tair blynedd ddiwethaf.    </t>
    </r>
  </si>
  <si>
    <t xml:space="preserve">Mae'r siart hon yn dangos cyfraddau llwyddo cyffredinol ar gyfer llwyddiant o ran y fframwaith ar gyfer Prentisiaethau.                                                                                                                                                              Mae'r barrau llwyd yn dangos y gyfradd gyfartalog genedlaethol a gyflawnwyd ar gyfer pob Prentisiaeth ar draws yr holl ddarparwyr dysgu seiliedig ar waith yng Nghymru.                                                                           </t>
  </si>
  <si>
    <t>Mae'r siart hon yn dangos cyfraddau llwyddo cyffredinol o ran gweithgareddau dysgu ar gyfer yr holl raglenni dysgu seiliedig ar waith a gyflawnwyd gan y darparwr.                                                                                                                                                                                          Mae'r barrau llwyd yn dangos y gyfradd gyfartalog genedlaethol a gyflawnwyd ar draws yr holl ddarparwyr dysgu seiliedig ar waith yng Nghymru.</t>
  </si>
  <si>
    <r>
      <t>8</t>
    </r>
    <r>
      <rPr>
        <sz val="7"/>
        <color theme="1"/>
        <rFont val="Times New Roman"/>
        <family val="1"/>
      </rPr>
      <t xml:space="preserve">     </t>
    </r>
    <r>
      <rPr>
        <sz val="12"/>
        <rFont val="Arial"/>
        <family val="2"/>
      </rPr>
      <t xml:space="preserve">Ar gyfer y flwyddyn ddiweddaraf, rydym yn defnyddio </t>
    </r>
    <r>
      <rPr>
        <b/>
        <sz val="12"/>
        <color theme="1"/>
        <rFont val="Arial"/>
        <family val="2"/>
      </rPr>
      <t>‘goleuadau traffig’</t>
    </r>
    <r>
      <rPr>
        <sz val="12"/>
        <rFont val="Arial"/>
        <family val="2"/>
      </rPr>
      <t xml:space="preserve"> i gymharu cyfraddau llwyddo yn erbyn y targedau yr ydym wedi'u pennu. Y raddfa a ddefnyddir yw:</t>
    </r>
  </si>
  <si>
    <t>80 - 89%</t>
  </si>
  <si>
    <t>75 - 79%</t>
  </si>
  <si>
    <t xml:space="preserve">Yn is na 75% </t>
  </si>
  <si>
    <t xml:space="preserve">Mae'r siart hon yn dangos 'dilyniannau cadarnhaol' fel canlyniad i Hyfforddeiaethau – hynny yw, canran y dysgwyr a gafodd waith neu a aeth ymlaen i gael hyfforddiant pellach ar ôl y rhaglen.                                                                                                            </t>
  </si>
  <si>
    <t>9. Dyma'r raddfa 'goleuadau traffig' ar gyfer Hyfforddeiaethau :</t>
  </si>
  <si>
    <t>Ymwneud                                                            Lefel 1</t>
  </si>
  <si>
    <t>80% neu'n uwch                                                 75% neu'n uwch</t>
  </si>
  <si>
    <t xml:space="preserve">70-79%                                                                 65-74%  </t>
  </si>
  <si>
    <t>60-69%                                                                 55-64%</t>
  </si>
  <si>
    <t>Odan 60%                                                            O dan 55%</t>
  </si>
  <si>
    <t>Mae'r siart hwn yn dangos 'dilyniant positif' ar ol y Rhaglenni Cyflogadwyedd Oedolion - hynny yw, canran y dysgwyr a aeth ymlaen I fyd cyflogaeth neu ddysgu bellach at lefel uwch ar ol y rhaglen</t>
  </si>
  <si>
    <t>10     Y raddfa ‘goleduadau traffig’ ar gyfer Rhaglenni Cyflogadwyedd i Oedolion yw:</t>
  </si>
  <si>
    <t xml:space="preserve">Rhaglenni Cyflogadwyedd i Oedolion </t>
  </si>
  <si>
    <t>Dadansoddi cyfraddau llwyddo</t>
  </si>
  <si>
    <t xml:space="preserve">11   Mae ail ran yr Adroddiad yn dangos gwybodaeth fanylach am ddeilliannau dysgwyr y darparwyr ar gyfer pob un o'r rhaglenni y maent yn eu darparu. Caiff y rhain eu cyfrifo yn yr un ffordd â'r cyfraddau llwyddo cyffredinol a'r cyfraddau dilyniant a ddangosir yn y siartiau ar ddechrau'r Adroddiad. Mae'r tabl hefyd yn dangos nifer y dysgwyr a adawodd pob rhaglen yn ystod y flwyddyn dan sylw. Os oedd llai na 10 o ymadawyr, rydym wedi dileu'r ffigurau ac yn nodi seren (*) yn hytrach na chyfrifo cyfraddau perfformiad sy'n seiliedig ar niferoedd bach iawn o ymadawyr.               </t>
  </si>
  <si>
    <t xml:space="preserve">12  Yn y golofn olaf, rydym yn dangos y cymaryddion cenedlaethol (y cyfartaledd ar gyfer pob darparwr dysgu seiliedig ar waith yng Nghymru ar gyfer y rhaglen dan sylw). Mae'r rhain yn rhoi gwybodaeth gefndir, fel y gallwch weld pa mor dda y mae'r darparwr wedi perfformio o'i gymharu â'r gweddill yng Nghymru.        </t>
  </si>
  <si>
    <t>I gael rhagor o wybodaeth</t>
  </si>
  <si>
    <t>14    Os hoffech wybod mwy am y rhaglenni, cewch hyd i ragor o wybodaeth drwy'r dolenni isod:</t>
  </si>
  <si>
    <t>Prentisiaethau:</t>
  </si>
  <si>
    <t>Hyfforddeiaethau:</t>
  </si>
  <si>
    <t>Rhaglenni Cyflogawdwyedd i Oedolion (Barod am Waith):</t>
  </si>
  <si>
    <t xml:space="preserve"> </t>
  </si>
  <si>
    <t xml:space="preserve">* </t>
  </si>
  <si>
    <t>*</t>
  </si>
  <si>
    <t xml:space="preserve">n/a </t>
  </si>
  <si>
    <t>n/a</t>
  </si>
  <si>
    <t>(data fel yr oedd ar 23 Chwefror 2017)</t>
  </si>
  <si>
    <t>(data fel yr oedd ar 19 Mai 2017)</t>
  </si>
  <si>
    <r>
      <rPr>
        <sz val="12"/>
        <rFont val="Arial"/>
        <family val="2"/>
      </rPr>
      <t xml:space="preserve">2     Mae'r adroddiadau'n rhan o'r Fframwaith Ansawdd ac Effeithiolrwydd ar gyfer dysgu ôl-16. I gael rhagor o wybodaeth, ewch i </t>
    </r>
    <r>
      <rPr>
        <u/>
        <sz val="12"/>
        <color indexed="12"/>
        <rFont val="Arial"/>
        <family val="2"/>
      </rPr>
      <t>llyw.cymru/ansawdd</t>
    </r>
  </si>
  <si>
    <r>
      <rPr>
        <sz val="12"/>
        <rFont val="Arial"/>
        <family val="2"/>
      </rPr>
      <t xml:space="preserve">13   Os bydd gennych unrhyw gwestiynau, neu unrhyw sylwadau ar yr Adroddiadau ar Ddeilliannau Dysgwyr, cysylltwch â ni drwy anfon e-bost at </t>
    </r>
    <r>
      <rPr>
        <u/>
        <sz val="12"/>
        <color indexed="12"/>
        <rFont val="Arial"/>
        <family val="2"/>
      </rPr>
      <t>askWBL@wales.gsi.gov.uk</t>
    </r>
  </si>
  <si>
    <t>http://llyw.cymru/topics/educationandskills/skillsandtraining/apprenticeships/?skip=1&amp;lang=cy</t>
  </si>
  <si>
    <t>http://llyw.cymru/topics/educationandskills/skillsandtraining/traineeships/?lang=cy</t>
  </si>
  <si>
    <t>http://llyw.cymru/topics/educationandskills/skillsandtraining/work-ready/?skip=1&amp;lang=cy</t>
  </si>
  <si>
    <t>ENW'R DARPARWR: PEOPLE PLUS</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</si>
</sst>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2"/>
      <name val="Arial"/>
    </font>
    <font>
      <sz val="12"/>
      <name val="Arial"/>
      <family val="2"/>
    </font>
    <font>
      <b/>
      <sz val="12"/>
      <name val="Arial"/>
      <family val="2"/>
    </font>
    <font>
      <i/>
      <sz val="10"/>
      <name val="Arial"/>
      <family val="2"/>
    </font>
    <font>
      <sz val="14"/>
      <name val="Arial"/>
      <family val="2"/>
    </font>
    <font>
      <b/>
      <sz val="16"/>
      <name val="Arial"/>
      <family val="2"/>
    </font>
    <font>
      <sz val="12"/>
      <name val="Arial"/>
      <family val="2"/>
    </font>
    <font>
      <sz val="14"/>
      <name val="Arial"/>
      <family val="2"/>
    </font>
    <font>
      <u/>
      <sz val="12"/>
      <color indexed="12"/>
      <name val="Arial"/>
      <family val="2"/>
    </font>
    <font>
      <sz val="11"/>
      <name val="Arial"/>
      <family val="2"/>
    </font>
    <font>
      <b/>
      <vertAlign val="superscript"/>
      <sz val="12"/>
      <name val="Arial"/>
      <family val="2"/>
    </font>
    <font>
      <sz val="12"/>
      <color indexed="9"/>
      <name val="Arial"/>
      <family val="2"/>
    </font>
    <font>
      <i/>
      <sz val="12"/>
      <name val="Arial"/>
      <family val="2"/>
    </font>
    <font>
      <sz val="11"/>
      <name val="Arial"/>
      <family val="2"/>
    </font>
    <font>
      <b/>
      <sz val="18"/>
      <name val="Arial"/>
      <family val="2"/>
    </font>
    <font>
      <i/>
      <sz val="12"/>
      <name val="Arial"/>
      <family val="2"/>
    </font>
    <font>
      <sz val="12"/>
      <name val="Arial"/>
      <family val="2"/>
    </font>
    <font>
      <b/>
      <sz val="11"/>
      <name val="Arial"/>
      <family val="2"/>
    </font>
    <font>
      <b/>
      <sz val="10"/>
      <name val="Arial"/>
      <family val="2"/>
    </font>
    <font>
      <sz val="10"/>
      <name val="Arial"/>
      <family val="2"/>
    </font>
    <font>
      <sz val="12"/>
      <color theme="1"/>
      <name val="Arial"/>
      <family val="2"/>
    </font>
    <font>
      <sz val="12"/>
      <color theme="0"/>
      <name val="Arial"/>
      <family val="2"/>
    </font>
    <font>
      <b/>
      <sz val="12"/>
      <color theme="1"/>
      <name val="Arial"/>
      <family val="2"/>
    </font>
    <font>
      <sz val="12"/>
      <color rgb="FFFF6600"/>
      <name val="Arial"/>
      <family val="2"/>
    </font>
    <font>
      <sz val="11"/>
      <color theme="1"/>
      <name val="Arial"/>
      <family val="2"/>
    </font>
    <font>
      <sz val="12"/>
      <color rgb="FFA1A1A1"/>
      <name val="Arial"/>
      <family val="2"/>
    </font>
    <font>
      <sz val="11"/>
      <color rgb="FFA1A1A1"/>
      <name val="Arial"/>
      <family val="2"/>
    </font>
    <font>
      <sz val="10"/>
      <color rgb="FFA1A1A1"/>
      <name val="Arial"/>
      <family val="2"/>
    </font>
    <font>
      <b/>
      <sz val="11"/>
      <color rgb="FFA1A1A1"/>
      <name val="Arial"/>
      <family val="2"/>
    </font>
    <font>
      <b/>
      <sz val="16"/>
      <color theme="1"/>
      <name val="Arial"/>
      <family val="2"/>
    </font>
    <font>
      <b/>
      <sz val="14"/>
      <color theme="1"/>
      <name val="Arial"/>
      <family val="2"/>
    </font>
    <font>
      <sz val="7"/>
      <color theme="1"/>
      <name val="Times New Roman"/>
      <family val="1"/>
    </font>
    <font>
      <b/>
      <sz val="11"/>
      <color theme="1"/>
      <name val="Arial"/>
      <family val="2"/>
    </font>
    <font>
      <sz val="12"/>
      <color rgb="FFFFFFFF"/>
      <name val="Arial Black"/>
      <family val="2"/>
    </font>
    <font>
      <b/>
      <sz val="10.5"/>
      <color theme="1"/>
      <name val="Arial"/>
      <family val="2"/>
    </font>
    <font>
      <sz val="8"/>
      <color rgb="FF000000"/>
      <name val="Tahoma"/>
      <family val="2"/>
    </font>
  </fonts>
  <fills count="12">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CCFFCC"/>
        <bgColor indexed="64"/>
      </patternFill>
    </fill>
    <fill>
      <patternFill patternType="solid">
        <fgColor rgb="FFFF0000"/>
        <bgColor indexed="64"/>
      </patternFill>
    </fill>
    <fill>
      <patternFill patternType="solid">
        <fgColor rgb="FFFF9900"/>
        <bgColor indexed="64"/>
      </patternFill>
    </fill>
    <fill>
      <patternFill patternType="solid">
        <fgColor theme="9" tint="-0.249977111117893"/>
        <bgColor indexed="64"/>
      </patternFill>
    </fill>
    <fill>
      <patternFill patternType="solid">
        <fgColor theme="8"/>
        <bgColor indexed="64"/>
      </patternFill>
    </fill>
    <fill>
      <patternFill patternType="solid">
        <fgColor rgb="FF339966"/>
        <bgColor indexed="64"/>
      </patternFill>
    </fill>
    <fill>
      <patternFill patternType="solid">
        <fgColor theme="1"/>
        <bgColor indexed="64"/>
      </patternFill>
    </fill>
    <fill>
      <patternFill patternType="solid">
        <fgColor rgb="FFD9D9D9"/>
        <bgColor indexed="64"/>
      </patternFill>
    </fill>
  </fills>
  <borders count="42">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5">
    <xf numFmtId="0" fontId="0" fillId="0" borderId="0"/>
    <xf numFmtId="0" fontId="8" fillId="0" borderId="0" applyNumberFormat="0" applyFill="0" applyBorder="0" applyAlignment="0" applyProtection="0">
      <alignment vertical="top"/>
      <protection locked="0"/>
    </xf>
    <xf numFmtId="0" fontId="20" fillId="0" borderId="0"/>
    <xf numFmtId="9" fontId="1" fillId="0" borderId="0" applyFont="0" applyFill="0" applyBorder="0" applyAlignment="0" applyProtection="0"/>
    <xf numFmtId="0" fontId="1" fillId="0" borderId="0"/>
  </cellStyleXfs>
  <cellXfs count="199">
    <xf numFmtId="0" fontId="0" fillId="0" borderId="0" xfId="0"/>
    <xf numFmtId="0" fontId="3" fillId="0" borderId="0" xfId="0" applyFont="1" applyFill="1" applyBorder="1" applyAlignment="1"/>
    <xf numFmtId="0" fontId="4" fillId="0" borderId="0" xfId="0" applyFont="1"/>
    <xf numFmtId="0" fontId="6" fillId="0" borderId="0" xfId="0" applyFont="1" applyAlignment="1">
      <alignment horizontal="center" vertical="center"/>
    </xf>
    <xf numFmtId="0" fontId="7" fillId="0" borderId="0" xfId="0" applyFont="1"/>
    <xf numFmtId="3" fontId="5" fillId="0" borderId="0" xfId="0" applyNumberFormat="1" applyFont="1" applyBorder="1" applyAlignment="1">
      <alignment vertical="center"/>
    </xf>
    <xf numFmtId="9" fontId="0" fillId="0" borderId="0" xfId="3" applyFont="1"/>
    <xf numFmtId="0" fontId="9" fillId="0" borderId="0" xfId="0" applyFont="1"/>
    <xf numFmtId="0" fontId="2" fillId="0" borderId="0" xfId="0" applyFont="1"/>
    <xf numFmtId="0" fontId="2" fillId="2" borderId="1" xfId="0" applyFont="1" applyFill="1" applyBorder="1" applyAlignment="1">
      <alignment horizontal="center" vertical="center" wrapText="1"/>
    </xf>
    <xf numFmtId="0" fontId="0" fillId="0" borderId="0" xfId="0" applyFill="1" applyAlignment="1">
      <alignment horizontal="left"/>
    </xf>
    <xf numFmtId="0" fontId="11" fillId="0" borderId="0" xfId="0" applyFont="1"/>
    <xf numFmtId="0" fontId="13" fillId="0" borderId="0" xfId="0" applyNumberFormat="1" applyFont="1" applyAlignment="1">
      <alignment vertical="top" wrapText="1"/>
    </xf>
    <xf numFmtId="0" fontId="14" fillId="0" borderId="0" xfId="0" applyFont="1"/>
    <xf numFmtId="0" fontId="1" fillId="0" borderId="0" xfId="0" applyFont="1" applyAlignment="1">
      <alignment horizontal="center"/>
    </xf>
    <xf numFmtId="0" fontId="1" fillId="0" borderId="0" xfId="0" applyFont="1"/>
    <xf numFmtId="0" fontId="15" fillId="0" borderId="0" xfId="0" applyFont="1" applyFill="1" applyBorder="1" applyAlignment="1"/>
    <xf numFmtId="0" fontId="16" fillId="0" borderId="0" xfId="0" applyFont="1"/>
    <xf numFmtId="0" fontId="6" fillId="0" borderId="2" xfId="0" applyFont="1" applyBorder="1" applyAlignment="1">
      <alignment horizontal="center" wrapText="1"/>
    </xf>
    <xf numFmtId="0" fontId="6" fillId="0" borderId="2" xfId="0" applyFont="1" applyBorder="1"/>
    <xf numFmtId="0" fontId="21" fillId="0" borderId="0" xfId="0" applyFont="1"/>
    <xf numFmtId="0" fontId="12" fillId="0" borderId="0" xfId="0" applyFont="1" applyFill="1" applyBorder="1" applyAlignment="1">
      <alignment horizontal="right"/>
    </xf>
    <xf numFmtId="9" fontId="12" fillId="3" borderId="2" xfId="0" applyNumberFormat="1" applyFont="1" applyFill="1" applyBorder="1" applyAlignment="1">
      <alignment horizontal="center" vertical="center" wrapText="1"/>
    </xf>
    <xf numFmtId="9" fontId="20" fillId="0" borderId="0" xfId="2" applyNumberFormat="1"/>
    <xf numFmtId="9" fontId="12" fillId="3" borderId="4" xfId="0" applyNumberFormat="1" applyFont="1" applyFill="1" applyBorder="1" applyAlignment="1">
      <alignment horizontal="center" vertical="center" wrapText="1"/>
    </xf>
    <xf numFmtId="0" fontId="12" fillId="2" borderId="6"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6" fillId="0" borderId="0" xfId="0" applyFont="1"/>
    <xf numFmtId="0" fontId="23" fillId="0" borderId="0" xfId="0" applyNumberFormat="1" applyFont="1" applyFill="1" applyAlignment="1">
      <alignment vertical="top" wrapText="1"/>
    </xf>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3" fontId="6" fillId="0" borderId="19" xfId="0" applyNumberFormat="1" applyFont="1" applyBorder="1" applyAlignment="1">
      <alignment vertical="center"/>
    </xf>
    <xf numFmtId="3" fontId="6" fillId="0" borderId="20" xfId="0" applyNumberFormat="1" applyFont="1" applyBorder="1" applyAlignment="1">
      <alignment vertical="center"/>
    </xf>
    <xf numFmtId="0" fontId="0" fillId="0" borderId="21" xfId="0" applyBorder="1"/>
    <xf numFmtId="0" fontId="0" fillId="0" borderId="0" xfId="0" applyBorder="1"/>
    <xf numFmtId="0" fontId="0" fillId="0" borderId="22" xfId="0" applyBorder="1"/>
    <xf numFmtId="0" fontId="18"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19" fillId="0" borderId="23" xfId="0" applyFont="1" applyBorder="1" applyAlignment="1">
      <alignment horizontal="center"/>
    </xf>
    <xf numFmtId="0" fontId="19" fillId="0" borderId="10" xfId="0" applyFont="1" applyBorder="1" applyAlignment="1">
      <alignment horizontal="center"/>
    </xf>
    <xf numFmtId="0" fontId="19" fillId="0" borderId="9" xfId="0" applyFont="1" applyBorder="1" applyAlignment="1">
      <alignment horizontal="center"/>
    </xf>
    <xf numFmtId="0" fontId="19" fillId="0" borderId="22" xfId="0" applyFont="1" applyBorder="1" applyAlignment="1">
      <alignment horizontal="center"/>
    </xf>
    <xf numFmtId="0" fontId="19" fillId="0" borderId="17" xfId="0" applyFont="1" applyBorder="1" applyAlignment="1">
      <alignment horizontal="center"/>
    </xf>
    <xf numFmtId="0" fontId="6" fillId="0" borderId="1" xfId="0" applyFont="1" applyBorder="1" applyAlignment="1">
      <alignment wrapText="1"/>
    </xf>
    <xf numFmtId="0" fontId="6" fillId="0" borderId="1" xfId="0" applyFont="1" applyBorder="1" applyAlignment="1">
      <alignment horizontal="center" vertical="center"/>
    </xf>
    <xf numFmtId="3" fontId="6" fillId="0" borderId="24" xfId="3" applyNumberFormat="1" applyFont="1" applyBorder="1" applyAlignment="1">
      <alignment horizontal="center" vertical="center"/>
    </xf>
    <xf numFmtId="3" fontId="6" fillId="0" borderId="25" xfId="3" applyNumberFormat="1" applyFont="1" applyBorder="1" applyAlignment="1">
      <alignment horizontal="center" vertical="center"/>
    </xf>
    <xf numFmtId="3" fontId="6" fillId="0" borderId="26" xfId="3" applyNumberFormat="1" applyFont="1" applyBorder="1" applyAlignment="1">
      <alignment horizontal="center" vertical="center"/>
    </xf>
    <xf numFmtId="3" fontId="6" fillId="0" borderId="25" xfId="3" applyNumberFormat="1" applyFont="1" applyBorder="1" applyAlignment="1">
      <alignment horizontal="center" vertical="center" wrapText="1"/>
    </xf>
    <xf numFmtId="3" fontId="6" fillId="0" borderId="27" xfId="3" applyNumberFormat="1" applyFont="1" applyBorder="1" applyAlignment="1">
      <alignment horizontal="center" vertical="center" wrapText="1"/>
    </xf>
    <xf numFmtId="3" fontId="6" fillId="0" borderId="28" xfId="3" applyNumberFormat="1" applyFont="1" applyBorder="1" applyAlignment="1">
      <alignment horizontal="center" vertical="center"/>
    </xf>
    <xf numFmtId="3" fontId="6" fillId="0" borderId="5" xfId="3" applyNumberFormat="1" applyFont="1" applyBorder="1" applyAlignment="1">
      <alignment horizontal="center" vertical="center" wrapText="1"/>
    </xf>
    <xf numFmtId="3" fontId="6" fillId="0" borderId="29" xfId="3" applyNumberFormat="1" applyFont="1" applyBorder="1" applyAlignment="1">
      <alignment horizontal="center" vertical="center"/>
    </xf>
    <xf numFmtId="3" fontId="6" fillId="0" borderId="30" xfId="3" applyNumberFormat="1" applyFont="1" applyBorder="1" applyAlignment="1">
      <alignment horizontal="center" vertical="center"/>
    </xf>
    <xf numFmtId="3" fontId="6" fillId="0" borderId="4" xfId="3" applyNumberFormat="1" applyFont="1" applyBorder="1" applyAlignment="1">
      <alignment horizontal="center" vertical="center"/>
    </xf>
    <xf numFmtId="9" fontId="12" fillId="3" borderId="24" xfId="0" applyNumberFormat="1" applyFont="1" applyFill="1" applyBorder="1" applyAlignment="1">
      <alignment horizontal="center" vertical="center" wrapText="1"/>
    </xf>
    <xf numFmtId="9" fontId="12" fillId="3" borderId="25" xfId="0" applyNumberFormat="1" applyFont="1" applyFill="1" applyBorder="1" applyAlignment="1">
      <alignment horizontal="center" vertical="center" wrapText="1"/>
    </xf>
    <xf numFmtId="9" fontId="12" fillId="3" borderId="27" xfId="0" applyNumberFormat="1" applyFont="1" applyFill="1" applyBorder="1" applyAlignment="1">
      <alignment horizontal="center" vertical="center" wrapText="1"/>
    </xf>
    <xf numFmtId="9" fontId="12" fillId="3" borderId="28" xfId="0" applyNumberFormat="1" applyFont="1" applyFill="1" applyBorder="1" applyAlignment="1">
      <alignment horizontal="center" vertical="center" wrapText="1"/>
    </xf>
    <xf numFmtId="9" fontId="12" fillId="3" borderId="5" xfId="0" applyNumberFormat="1" applyFont="1" applyFill="1" applyBorder="1" applyAlignment="1">
      <alignment horizontal="center" vertical="center" wrapText="1"/>
    </xf>
    <xf numFmtId="9" fontId="12" fillId="3" borderId="29" xfId="0" applyNumberFormat="1" applyFont="1" applyFill="1" applyBorder="1" applyAlignment="1">
      <alignment horizontal="center" vertical="center" wrapText="1"/>
    </xf>
    <xf numFmtId="0" fontId="19" fillId="0" borderId="12" xfId="0" applyFont="1" applyBorder="1" applyAlignment="1">
      <alignment horizontal="center"/>
    </xf>
    <xf numFmtId="0" fontId="19" fillId="0" borderId="13" xfId="0" applyFont="1" applyBorder="1" applyAlignment="1">
      <alignment horizontal="center"/>
    </xf>
    <xf numFmtId="0" fontId="19" fillId="0" borderId="21" xfId="0" applyFont="1" applyBorder="1" applyAlignment="1">
      <alignment horizontal="center"/>
    </xf>
    <xf numFmtId="0" fontId="9" fillId="0" borderId="0" xfId="0" applyFont="1" applyFill="1"/>
    <xf numFmtId="9" fontId="9" fillId="0" borderId="0" xfId="0" applyNumberFormat="1" applyFont="1" applyFill="1" applyBorder="1" applyAlignment="1" applyProtection="1">
      <alignment horizontal="left" vertical="center" wrapText="1"/>
    </xf>
    <xf numFmtId="9" fontId="9" fillId="0" borderId="0" xfId="0" applyNumberFormat="1" applyFont="1" applyFill="1" applyAlignment="1" applyProtection="1"/>
    <xf numFmtId="9" fontId="24" fillId="0" borderId="0" xfId="2" applyNumberFormat="1" applyFont="1" applyFill="1"/>
    <xf numFmtId="0" fontId="17" fillId="0" borderId="0" xfId="0" applyFont="1" applyFill="1" applyBorder="1" applyAlignment="1">
      <alignment horizontal="center" vertical="center" wrapText="1"/>
    </xf>
    <xf numFmtId="0" fontId="6" fillId="0" borderId="0" xfId="0" applyFont="1" applyFill="1" applyBorder="1" applyAlignment="1">
      <alignment horizontal="center" wrapText="1"/>
    </xf>
    <xf numFmtId="9" fontId="9" fillId="0" borderId="0" xfId="3" applyFont="1" applyFill="1"/>
    <xf numFmtId="0" fontId="9" fillId="0" borderId="0" xfId="0" applyFont="1" applyFill="1" applyAlignment="1"/>
    <xf numFmtId="0" fontId="6" fillId="4" borderId="31" xfId="0" applyFont="1" applyFill="1" applyBorder="1" applyAlignment="1">
      <alignment horizontal="center" vertical="center"/>
    </xf>
    <xf numFmtId="0" fontId="6" fillId="5" borderId="32" xfId="0" applyFont="1" applyFill="1" applyBorder="1" applyAlignment="1">
      <alignment horizontal="center" vertical="center"/>
    </xf>
    <xf numFmtId="0" fontId="12" fillId="2" borderId="20" xfId="0" applyFont="1" applyFill="1" applyBorder="1" applyAlignment="1">
      <alignment horizontal="center" vertical="center" wrapText="1"/>
    </xf>
    <xf numFmtId="0" fontId="17" fillId="0" borderId="2" xfId="0" applyFont="1" applyBorder="1" applyAlignment="1">
      <alignment horizontal="center" vertical="center" wrapText="1"/>
    </xf>
    <xf numFmtId="0" fontId="17" fillId="0" borderId="33" xfId="0" applyFont="1" applyBorder="1" applyAlignment="1">
      <alignment horizontal="center" vertical="center" wrapText="1"/>
    </xf>
    <xf numFmtId="0" fontId="23" fillId="6" borderId="31" xfId="0" applyFont="1" applyFill="1" applyBorder="1" applyAlignment="1">
      <alignment horizontal="center" vertical="center"/>
    </xf>
    <xf numFmtId="0" fontId="25" fillId="0" borderId="0" xfId="0" applyFont="1"/>
    <xf numFmtId="0" fontId="26" fillId="0" borderId="0" xfId="0" applyFont="1"/>
    <xf numFmtId="0" fontId="26" fillId="0" borderId="0" xfId="0" applyFont="1" applyFill="1"/>
    <xf numFmtId="0" fontId="27" fillId="0" borderId="0" xfId="0" applyFont="1" applyFill="1"/>
    <xf numFmtId="0" fontId="26" fillId="0" borderId="0" xfId="0" applyFont="1" applyFill="1" applyAlignment="1">
      <alignment vertical="center"/>
    </xf>
    <xf numFmtId="9" fontId="26" fillId="0" borderId="0" xfId="3" applyFont="1" applyFill="1"/>
    <xf numFmtId="0" fontId="28" fillId="0" borderId="0" xfId="0" applyFont="1" applyFill="1" applyBorder="1" applyAlignment="1">
      <alignment horizontal="center" vertical="center" wrapText="1"/>
    </xf>
    <xf numFmtId="9" fontId="26" fillId="0" borderId="0" xfId="3" applyFont="1"/>
    <xf numFmtId="9" fontId="25" fillId="0" borderId="0" xfId="3" applyFont="1"/>
    <xf numFmtId="9" fontId="26" fillId="0" borderId="0" xfId="2" applyNumberFormat="1" applyFont="1"/>
    <xf numFmtId="9" fontId="26" fillId="7" borderId="0" xfId="2" applyNumberFormat="1" applyFont="1" applyFill="1"/>
    <xf numFmtId="9" fontId="26" fillId="0" borderId="0" xfId="0" applyNumberFormat="1" applyFont="1" applyFill="1" applyBorder="1" applyAlignment="1" applyProtection="1">
      <alignment horizontal="left" vertical="center" wrapText="1"/>
    </xf>
    <xf numFmtId="9" fontId="26" fillId="0" borderId="0" xfId="0" applyNumberFormat="1" applyFont="1" applyFill="1" applyAlignment="1" applyProtection="1"/>
    <xf numFmtId="0" fontId="25" fillId="0" borderId="0" xfId="0" applyFont="1" applyFill="1" applyBorder="1" applyAlignment="1">
      <alignment horizontal="center" wrapText="1"/>
    </xf>
    <xf numFmtId="9" fontId="26" fillId="8" borderId="0" xfId="0" applyNumberFormat="1" applyFont="1" applyFill="1"/>
    <xf numFmtId="9" fontId="26" fillId="0" borderId="0" xfId="3" applyFont="1" applyFill="1" applyAlignment="1">
      <alignment vertical="center"/>
    </xf>
    <xf numFmtId="0" fontId="26" fillId="0" borderId="0" xfId="0" applyFont="1" applyAlignment="1">
      <alignment vertical="center"/>
    </xf>
    <xf numFmtId="0" fontId="25" fillId="0" borderId="0" xfId="0" applyFont="1" applyAlignment="1">
      <alignment vertical="center"/>
    </xf>
    <xf numFmtId="0" fontId="26" fillId="0" borderId="0" xfId="0" applyFont="1" applyFill="1" applyAlignment="1"/>
    <xf numFmtId="9" fontId="26" fillId="0" borderId="0" xfId="2" applyNumberFormat="1" applyFont="1" applyFill="1"/>
    <xf numFmtId="0" fontId="6" fillId="9" borderId="31" xfId="0" applyFont="1" applyFill="1" applyBorder="1" applyAlignment="1">
      <alignment horizontal="center" vertical="center"/>
    </xf>
    <xf numFmtId="0" fontId="29" fillId="0" borderId="0" xfId="0" applyFont="1" applyAlignment="1">
      <alignment vertical="center" wrapText="1"/>
    </xf>
    <xf numFmtId="0" fontId="0" fillId="0" borderId="0" xfId="0" applyAlignment="1">
      <alignment wrapText="1"/>
    </xf>
    <xf numFmtId="0" fontId="20" fillId="0" borderId="0" xfId="0" applyFont="1" applyAlignment="1">
      <alignment vertical="center" wrapText="1"/>
    </xf>
    <xf numFmtId="0" fontId="24" fillId="0" borderId="0" xfId="0" applyFont="1" applyAlignment="1">
      <alignment vertical="center" wrapText="1"/>
    </xf>
    <xf numFmtId="0" fontId="0" fillId="0" borderId="0" xfId="0" applyFont="1" applyAlignment="1">
      <alignment vertical="center" wrapText="1"/>
    </xf>
    <xf numFmtId="0" fontId="30" fillId="0" borderId="0" xfId="0" applyFont="1" applyAlignment="1">
      <alignment vertical="center" wrapText="1"/>
    </xf>
    <xf numFmtId="0" fontId="20" fillId="0" borderId="0" xfId="0" applyFont="1" applyAlignment="1">
      <alignment horizontal="left" vertical="center" wrapText="1"/>
    </xf>
    <xf numFmtId="0" fontId="20" fillId="0" borderId="0" xfId="0" applyFont="1" applyAlignment="1">
      <alignment horizontal="justify" vertical="center" wrapText="1"/>
    </xf>
    <xf numFmtId="0" fontId="30" fillId="0" borderId="0" xfId="0" applyFont="1" applyAlignment="1">
      <alignment horizontal="justify" vertical="center" wrapText="1"/>
    </xf>
    <xf numFmtId="0" fontId="32" fillId="0" borderId="24" xfId="0" applyFont="1" applyBorder="1" applyAlignment="1">
      <alignment vertical="top" wrapText="1"/>
    </xf>
    <xf numFmtId="0" fontId="32" fillId="0" borderId="0" xfId="0" applyFont="1" applyBorder="1" applyAlignment="1">
      <alignment vertical="center" wrapText="1"/>
    </xf>
    <xf numFmtId="0" fontId="32" fillId="0" borderId="6" xfId="0" applyFont="1" applyBorder="1" applyAlignment="1">
      <alignment vertical="top" wrapText="1"/>
    </xf>
    <xf numFmtId="0" fontId="32" fillId="0" borderId="2" xfId="0" applyFont="1" applyBorder="1" applyAlignment="1">
      <alignment vertical="top" wrapText="1"/>
    </xf>
    <xf numFmtId="0" fontId="33" fillId="10" borderId="0" xfId="0" applyFont="1" applyFill="1" applyAlignment="1">
      <alignment horizontal="justify" vertical="center" wrapText="1"/>
    </xf>
    <xf numFmtId="0" fontId="22" fillId="9" borderId="1" xfId="0" applyFont="1" applyFill="1" applyBorder="1" applyAlignment="1">
      <alignment horizontal="center" vertical="center" wrapText="1"/>
    </xf>
    <xf numFmtId="0" fontId="22" fillId="4" borderId="20" xfId="0" applyFont="1" applyFill="1" applyBorder="1" applyAlignment="1">
      <alignment horizontal="center" vertical="center" wrapText="1"/>
    </xf>
    <xf numFmtId="0" fontId="22" fillId="6" borderId="20" xfId="0" applyFont="1" applyFill="1" applyBorder="1" applyAlignment="1">
      <alignment horizontal="center" vertical="center" wrapText="1"/>
    </xf>
    <xf numFmtId="0" fontId="22" fillId="5" borderId="20" xfId="0" applyFont="1" applyFill="1" applyBorder="1" applyAlignment="1">
      <alignment horizontal="center" vertical="center" wrapText="1"/>
    </xf>
    <xf numFmtId="0" fontId="24" fillId="0" borderId="0" xfId="0" applyFont="1" applyAlignment="1">
      <alignment vertical="top" wrapText="1"/>
    </xf>
    <xf numFmtId="0" fontId="0" fillId="0" borderId="0" xfId="0" applyFont="1" applyAlignment="1">
      <alignment vertical="top" wrapText="1"/>
    </xf>
    <xf numFmtId="0" fontId="32" fillId="0" borderId="0" xfId="0" applyFont="1" applyAlignment="1">
      <alignment vertical="top" wrapText="1"/>
    </xf>
    <xf numFmtId="0" fontId="32" fillId="9" borderId="2" xfId="0" applyFont="1" applyFill="1" applyBorder="1" applyAlignment="1">
      <alignment vertical="top" wrapText="1"/>
    </xf>
    <xf numFmtId="0" fontId="32" fillId="4" borderId="2" xfId="0" applyFont="1" applyFill="1" applyBorder="1" applyAlignment="1">
      <alignment vertical="top" wrapText="1"/>
    </xf>
    <xf numFmtId="0" fontId="32" fillId="6" borderId="2" xfId="0" applyFont="1" applyFill="1" applyBorder="1" applyAlignment="1">
      <alignment vertical="top" wrapText="1"/>
    </xf>
    <xf numFmtId="0" fontId="32" fillId="5" borderId="2" xfId="0" applyFont="1" applyFill="1" applyBorder="1" applyAlignment="1">
      <alignment vertical="top" wrapText="1"/>
    </xf>
    <xf numFmtId="0" fontId="24" fillId="0" borderId="0" xfId="0" applyFont="1" applyFill="1" applyAlignment="1">
      <alignment vertical="top" wrapText="1"/>
    </xf>
    <xf numFmtId="0" fontId="0" fillId="0" borderId="0" xfId="0" applyFont="1" applyFill="1" applyAlignment="1">
      <alignment vertical="top" wrapText="1"/>
    </xf>
    <xf numFmtId="0" fontId="0" fillId="0" borderId="0" xfId="0" applyFont="1" applyAlignment="1">
      <alignment horizontal="justify" vertical="center" wrapText="1"/>
    </xf>
    <xf numFmtId="0" fontId="34" fillId="11" borderId="1" xfId="0" applyFont="1" applyFill="1" applyBorder="1" applyAlignment="1">
      <alignment horizontal="center" vertical="center" wrapText="1"/>
    </xf>
    <xf numFmtId="0" fontId="32" fillId="9" borderId="20" xfId="0" applyFont="1" applyFill="1" applyBorder="1" applyAlignment="1">
      <alignment horizontal="center" vertical="center" wrapText="1"/>
    </xf>
    <xf numFmtId="0" fontId="32" fillId="4" borderId="20" xfId="0" applyFont="1" applyFill="1" applyBorder="1" applyAlignment="1">
      <alignment horizontal="center" vertical="center" wrapText="1"/>
    </xf>
    <xf numFmtId="0" fontId="32" fillId="6" borderId="20" xfId="0" applyFont="1" applyFill="1" applyBorder="1" applyAlignment="1">
      <alignment horizontal="center" vertical="center" wrapText="1"/>
    </xf>
    <xf numFmtId="0" fontId="32" fillId="5" borderId="20" xfId="0" applyFont="1" applyFill="1" applyBorder="1" applyAlignment="1">
      <alignment horizontal="center" vertical="center" wrapText="1"/>
    </xf>
    <xf numFmtId="0" fontId="0" fillId="0" borderId="0" xfId="0" applyFont="1" applyAlignment="1">
      <alignment horizontal="left" vertical="top" wrapText="1"/>
    </xf>
    <xf numFmtId="0" fontId="0" fillId="0" borderId="0" xfId="0" applyFont="1" applyAlignment="1">
      <alignment horizontal="left" vertical="center" wrapText="1"/>
    </xf>
    <xf numFmtId="0" fontId="8" fillId="0" borderId="0" xfId="1" applyAlignment="1" applyProtection="1">
      <alignment horizontal="left" vertical="center" wrapText="1"/>
    </xf>
    <xf numFmtId="0" fontId="22" fillId="0" borderId="0" xfId="0" applyFont="1" applyAlignment="1">
      <alignment horizontal="justify" vertical="center" wrapText="1"/>
    </xf>
    <xf numFmtId="0" fontId="8" fillId="0" borderId="0" xfId="1" applyAlignment="1" applyProtection="1">
      <alignment horizontal="justify" vertical="center" wrapText="1"/>
    </xf>
    <xf numFmtId="9" fontId="1" fillId="0" borderId="8" xfId="3" applyNumberFormat="1" applyFont="1" applyBorder="1" applyAlignment="1">
      <alignment horizontal="center" vertical="center"/>
    </xf>
    <xf numFmtId="9" fontId="1" fillId="0" borderId="3" xfId="3" applyNumberFormat="1" applyFont="1" applyBorder="1" applyAlignment="1">
      <alignment horizontal="center" vertical="center"/>
    </xf>
    <xf numFmtId="9" fontId="1" fillId="0" borderId="5" xfId="3" applyNumberFormat="1" applyFont="1" applyBorder="1" applyAlignment="1">
      <alignment horizontal="center" vertical="center"/>
    </xf>
    <xf numFmtId="3" fontId="6" fillId="0" borderId="11" xfId="3" applyNumberFormat="1" applyFont="1" applyBorder="1" applyAlignment="1">
      <alignment horizontal="center" vertical="center"/>
    </xf>
    <xf numFmtId="3" fontId="6" fillId="0" borderId="7" xfId="3" applyNumberFormat="1" applyFont="1" applyBorder="1" applyAlignment="1">
      <alignment horizontal="center" vertical="center"/>
    </xf>
    <xf numFmtId="3" fontId="6" fillId="0" borderId="2" xfId="3" applyNumberFormat="1" applyFont="1" applyBorder="1" applyAlignment="1">
      <alignment horizontal="center" vertical="center" wrapText="1"/>
    </xf>
    <xf numFmtId="3" fontId="6" fillId="0" borderId="4" xfId="3" applyNumberFormat="1" applyFont="1" applyBorder="1" applyAlignment="1">
      <alignment horizontal="center" vertical="center" wrapText="1"/>
    </xf>
    <xf numFmtId="0" fontId="0" fillId="0" borderId="1" xfId="0" applyBorder="1" applyProtection="1">
      <protection locked="0"/>
    </xf>
    <xf numFmtId="3" fontId="6" fillId="0" borderId="7" xfId="3" applyNumberFormat="1" applyFont="1" applyBorder="1" applyAlignment="1" applyProtection="1">
      <alignment horizontal="center" vertical="center"/>
      <protection hidden="1"/>
    </xf>
    <xf numFmtId="9" fontId="12" fillId="3" borderId="7" xfId="0" applyNumberFormat="1" applyFont="1" applyFill="1" applyBorder="1" applyAlignment="1" applyProtection="1">
      <alignment horizontal="center" vertical="center" wrapText="1"/>
      <protection hidden="1"/>
    </xf>
    <xf numFmtId="9" fontId="12" fillId="3" borderId="4" xfId="0" applyNumberFormat="1" applyFont="1" applyFill="1" applyBorder="1" applyAlignment="1" applyProtection="1">
      <alignment horizontal="center" vertical="center" wrapText="1"/>
      <protection hidden="1"/>
    </xf>
    <xf numFmtId="0" fontId="1" fillId="3" borderId="0" xfId="4" applyFill="1"/>
    <xf numFmtId="3" fontId="1" fillId="0" borderId="18" xfId="0" applyNumberFormat="1" applyFont="1" applyBorder="1" applyAlignment="1">
      <alignment vertical="center"/>
    </xf>
    <xf numFmtId="0" fontId="0" fillId="0" borderId="0" xfId="0" applyFont="1" applyAlignment="1">
      <alignment vertical="top" wrapText="1"/>
    </xf>
    <xf numFmtId="0" fontId="20" fillId="0" borderId="0" xfId="0" applyFont="1" applyAlignment="1">
      <alignment vertical="top" wrapText="1"/>
    </xf>
    <xf numFmtId="0" fontId="1" fillId="0" borderId="0" xfId="4" applyFont="1" applyAlignment="1">
      <alignment horizontal="left" vertical="top" wrapText="1"/>
    </xf>
    <xf numFmtId="0" fontId="26" fillId="0" borderId="0" xfId="0" applyFont="1" applyAlignment="1">
      <alignment horizontal="center" vertical="center"/>
    </xf>
    <xf numFmtId="3" fontId="6" fillId="0" borderId="2" xfId="3" applyNumberFormat="1" applyFont="1" applyBorder="1" applyAlignment="1" applyProtection="1">
      <alignment horizontal="center" vertical="center" wrapText="1"/>
      <protection hidden="1"/>
    </xf>
    <xf numFmtId="3" fontId="6" fillId="0" borderId="4" xfId="3" applyNumberFormat="1" applyFont="1" applyBorder="1" applyAlignment="1" applyProtection="1">
      <alignment horizontal="center" vertical="center" wrapText="1"/>
      <protection hidden="1"/>
    </xf>
    <xf numFmtId="0" fontId="2" fillId="0" borderId="11" xfId="0" applyFont="1" applyBorder="1" applyAlignment="1">
      <alignment horizontal="center"/>
    </xf>
    <xf numFmtId="0" fontId="2" fillId="0" borderId="34" xfId="0" applyFont="1" applyBorder="1" applyAlignment="1">
      <alignment horizontal="center"/>
    </xf>
    <xf numFmtId="0" fontId="17" fillId="0" borderId="35" xfId="0" applyFont="1" applyBorder="1" applyAlignment="1">
      <alignment horizontal="center" vertical="center" wrapText="1"/>
    </xf>
    <xf numFmtId="0" fontId="17" fillId="0" borderId="36" xfId="0" applyFont="1" applyBorder="1" applyAlignment="1">
      <alignment horizontal="center" vertical="center" wrapText="1"/>
    </xf>
    <xf numFmtId="0" fontId="17" fillId="0" borderId="32"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37" xfId="0" applyFont="1" applyBorder="1" applyAlignment="1">
      <alignment horizontal="center" vertical="center"/>
    </xf>
    <xf numFmtId="0" fontId="17" fillId="0" borderId="38" xfId="0" applyFont="1" applyBorder="1" applyAlignment="1">
      <alignment horizontal="center" vertical="center"/>
    </xf>
    <xf numFmtId="0" fontId="17" fillId="0" borderId="39" xfId="0" applyFont="1" applyBorder="1" applyAlignment="1">
      <alignment horizontal="center" vertical="center"/>
    </xf>
    <xf numFmtId="0" fontId="9" fillId="0" borderId="0" xfId="0" applyNumberFormat="1" applyFont="1" applyAlignment="1">
      <alignment horizontal="left" vertical="center" wrapText="1"/>
    </xf>
    <xf numFmtId="0" fontId="9" fillId="0" borderId="0" xfId="0" applyNumberFormat="1" applyFont="1" applyFill="1" applyAlignment="1">
      <alignment horizontal="left" vertical="center" wrapText="1"/>
    </xf>
    <xf numFmtId="0" fontId="2" fillId="2" borderId="40" xfId="0" applyFont="1" applyFill="1" applyBorder="1" applyAlignment="1">
      <alignment horizontal="center" vertical="center" wrapText="1"/>
    </xf>
    <xf numFmtId="0" fontId="2" fillId="2" borderId="41" xfId="0" applyFont="1" applyFill="1" applyBorder="1" applyAlignment="1">
      <alignment horizontal="center" vertical="center" wrapText="1"/>
    </xf>
    <xf numFmtId="3" fontId="6" fillId="0" borderId="11" xfId="3" applyNumberFormat="1" applyFont="1" applyBorder="1" applyAlignment="1" applyProtection="1">
      <alignment horizontal="center" vertical="center"/>
      <protection hidden="1"/>
    </xf>
    <xf numFmtId="3" fontId="6" fillId="0" borderId="7" xfId="3" applyNumberFormat="1" applyFont="1" applyBorder="1" applyAlignment="1" applyProtection="1">
      <alignment horizontal="center" vertical="center"/>
      <protection hidden="1"/>
    </xf>
    <xf numFmtId="0" fontId="18" fillId="0" borderId="12" xfId="0" applyFont="1" applyBorder="1" applyAlignment="1">
      <alignment horizontal="center" vertical="center"/>
    </xf>
    <xf numFmtId="0" fontId="18" fillId="0" borderId="21" xfId="0" applyFont="1" applyBorder="1" applyAlignment="1">
      <alignment horizontal="center" vertical="center"/>
    </xf>
    <xf numFmtId="0" fontId="18" fillId="0" borderId="13" xfId="0" applyFont="1" applyBorder="1" applyAlignment="1">
      <alignment horizontal="center" vertical="center"/>
    </xf>
    <xf numFmtId="0" fontId="18" fillId="0" borderId="16" xfId="0" applyFont="1" applyBorder="1" applyAlignment="1">
      <alignment horizontal="center" vertical="center"/>
    </xf>
    <xf numFmtId="0" fontId="18" fillId="0" borderId="22" xfId="0" applyFont="1" applyBorder="1" applyAlignment="1">
      <alignment horizontal="center" vertical="center"/>
    </xf>
    <xf numFmtId="0" fontId="18" fillId="0" borderId="17" xfId="0" applyFont="1" applyBorder="1" applyAlignment="1">
      <alignment horizontal="center" vertical="center"/>
    </xf>
    <xf numFmtId="0" fontId="18" fillId="0" borderId="23" xfId="0" applyFont="1" applyBorder="1" applyAlignment="1">
      <alignment horizontal="center"/>
    </xf>
    <xf numFmtId="0" fontId="18" fillId="0" borderId="9" xfId="0" applyFont="1" applyBorder="1" applyAlignment="1">
      <alignment horizontal="center"/>
    </xf>
    <xf numFmtId="0" fontId="18" fillId="0" borderId="10" xfId="0" applyFont="1" applyBorder="1" applyAlignment="1">
      <alignment horizontal="center"/>
    </xf>
    <xf numFmtId="0" fontId="18" fillId="0" borderId="16" xfId="0" applyFont="1" applyBorder="1" applyAlignment="1">
      <alignment horizontal="center"/>
    </xf>
    <xf numFmtId="0" fontId="18" fillId="0" borderId="22" xfId="0" applyFont="1" applyBorder="1" applyAlignment="1">
      <alignment horizontal="center"/>
    </xf>
    <xf numFmtId="0" fontId="18" fillId="0" borderId="17" xfId="0" applyFont="1" applyBorder="1" applyAlignment="1">
      <alignment horizontal="center"/>
    </xf>
    <xf numFmtId="0" fontId="18" fillId="0" borderId="14" xfId="0" applyFont="1" applyBorder="1" applyAlignment="1">
      <alignment horizontal="center" vertical="center"/>
    </xf>
    <xf numFmtId="0" fontId="18" fillId="0" borderId="0" xfId="0" applyFont="1" applyBorder="1" applyAlignment="1">
      <alignment horizontal="center" vertical="center"/>
    </xf>
    <xf numFmtId="0" fontId="18" fillId="0" borderId="15" xfId="0" applyFont="1" applyBorder="1" applyAlignment="1">
      <alignment horizontal="center" vertical="center"/>
    </xf>
    <xf numFmtId="0" fontId="18" fillId="0" borderId="40" xfId="0" applyFont="1" applyFill="1" applyBorder="1" applyAlignment="1">
      <alignment horizontal="center" vertical="center" wrapText="1"/>
    </xf>
    <xf numFmtId="0" fontId="18" fillId="0" borderId="1" xfId="0" applyFont="1" applyFill="1" applyBorder="1" applyAlignment="1">
      <alignment horizontal="center" vertical="center" wrapText="1"/>
    </xf>
  </cellXfs>
  <cellStyles count="5">
    <cellStyle name="Hyperlink" xfId="1" builtinId="8"/>
    <cellStyle name="Normal" xfId="0" builtinId="0"/>
    <cellStyle name="Normal 2" xfId="2"/>
    <cellStyle name="Normal 3" xfId="4"/>
    <cellStyle name="Percent" xfId="3" builtinId="5"/>
  </cellStyles>
  <dxfs count="357">
    <dxf>
      <fill>
        <patternFill>
          <bgColor rgb="FFFF0000"/>
        </patternFill>
      </fill>
    </dxf>
    <dxf>
      <fill>
        <patternFill>
          <bgColor rgb="FFFF9900"/>
        </patternFill>
      </fill>
    </dxf>
    <dxf>
      <fill>
        <patternFill>
          <bgColor rgb="FFCCFFCC"/>
        </patternFill>
      </fill>
    </dxf>
    <dxf>
      <fill>
        <patternFill>
          <bgColor rgb="FF339966"/>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theme="0"/>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theme="0"/>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theme="0"/>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theme="0"/>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theme="0"/>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theme="0"/>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theme="0"/>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theme="0"/>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theme="0"/>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theme="0"/>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theme="0"/>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theme="0"/>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theme="0"/>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theme="0"/>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theme="0"/>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theme="0"/>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theme="0"/>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theme="0"/>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theme="0"/>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theme="0"/>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rgb="FF339966"/>
        </patternFill>
      </fill>
    </dxf>
    <dxf>
      <fill>
        <patternFill>
          <bgColor rgb="FFCCFFCC"/>
        </patternFill>
      </fill>
    </dxf>
    <dxf>
      <fill>
        <patternFill>
          <bgColor rgb="FFFF9900"/>
        </patternFill>
      </fill>
    </dxf>
    <dxf>
      <fill>
        <patternFill>
          <bgColor rgb="FFFF0000"/>
        </patternFill>
      </fill>
    </dxf>
    <dxf>
      <fill>
        <patternFill>
          <bgColor rgb="FF339966"/>
        </patternFill>
      </fill>
    </dxf>
    <dxf>
      <fill>
        <patternFill>
          <bgColor rgb="FFCCFFCC"/>
        </patternFill>
      </fill>
    </dxf>
    <dxf>
      <fill>
        <patternFill>
          <bgColor rgb="FFFF9900"/>
        </patternFill>
      </fill>
    </dxf>
    <dxf>
      <fill>
        <patternFill>
          <bgColor rgb="FFFF0000"/>
        </patternFill>
      </fill>
    </dxf>
    <dxf>
      <fill>
        <patternFill>
          <bgColor theme="0"/>
        </patternFill>
      </fill>
    </dxf>
    <dxf>
      <fill>
        <patternFill>
          <bgColor rgb="FF339966"/>
        </patternFill>
      </fill>
    </dxf>
    <dxf>
      <fill>
        <patternFill>
          <bgColor rgb="FFCCFFCC"/>
        </patternFill>
      </fill>
    </dxf>
    <dxf>
      <fill>
        <patternFill>
          <bgColor rgb="FFFF99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600" b="1" i="0" u="none" strike="noStrike" baseline="0">
                <a:solidFill>
                  <a:srgbClr val="000000"/>
                </a:solidFill>
                <a:latin typeface="Arial"/>
                <a:ea typeface="Arial"/>
                <a:cs typeface="Arial"/>
              </a:defRPr>
            </a:pPr>
            <a:r>
              <a:rPr lang="en-GB"/>
              <a:t>Tueddiadau o ran cyfraddau llwyddo'r Fframwaith
</a:t>
            </a:r>
          </a:p>
        </c:rich>
      </c:tx>
      <c:layout>
        <c:manualLayout>
          <c:xMode val="edge"/>
          <c:yMode val="edge"/>
          <c:x val="0.1017314866002281"/>
          <c:y val="2.9455779353547658E-2"/>
        </c:manualLayout>
      </c:layout>
      <c:overlay val="0"/>
    </c:title>
    <c:autoTitleDeleted val="0"/>
    <c:plotArea>
      <c:layout>
        <c:manualLayout>
          <c:layoutTarget val="inner"/>
          <c:xMode val="edge"/>
          <c:yMode val="edge"/>
          <c:x val="0.10281410633669007"/>
          <c:y val="0.24636695435314612"/>
          <c:w val="0.83634544527078358"/>
          <c:h val="0.59309946739007224"/>
        </c:manualLayout>
      </c:layout>
      <c:barChart>
        <c:barDir val="col"/>
        <c:grouping val="stacked"/>
        <c:varyColors val="0"/>
        <c:ser>
          <c:idx val="0"/>
          <c:order val="0"/>
          <c:tx>
            <c:strRef>
              <c:f>ADD!$I$2</c:f>
              <c:strCache>
                <c:ptCount val="1"/>
                <c:pt idx="0">
                  <c:v>Prov Rate</c:v>
                </c:pt>
              </c:strCache>
            </c:strRef>
          </c:tx>
          <c:spPr>
            <a:solidFill>
              <a:schemeClr val="bg1"/>
            </a:solidFill>
            <a:ln w="12700">
              <a:solidFill>
                <a:schemeClr val="tx1"/>
              </a:solidFill>
            </a:ln>
          </c:spPr>
          <c:invertIfNegative val="0"/>
          <c:dLbls>
            <c:numFmt formatCode="0%;;;" sourceLinked="0"/>
            <c:txPr>
              <a:bodyPr/>
              <a:lstStyle/>
              <a:p>
                <a:pPr>
                  <a:defRPr sz="10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dLbls>
          <c:cat>
            <c:strRef>
              <c:f>(ADD!$H$4,ADD!$H$7,ADD!$H$10)</c:f>
              <c:strCache>
                <c:ptCount val="3"/>
                <c:pt idx="0">
                  <c:v>2013/14</c:v>
                </c:pt>
                <c:pt idx="1">
                  <c:v>2014/15</c:v>
                </c:pt>
                <c:pt idx="2">
                  <c:v>2015/16</c:v>
                </c:pt>
              </c:strCache>
            </c:strRef>
          </c:cat>
          <c:val>
            <c:numRef>
              <c:f>ADD!$I$3:$I$12</c:f>
              <c:numCache>
                <c:formatCode>0%</c:formatCode>
                <c:ptCount val="10"/>
                <c:pt idx="1">
                  <c:v>0.77</c:v>
                </c:pt>
                <c:pt idx="4">
                  <c:v>0.82</c:v>
                </c:pt>
              </c:numCache>
            </c:numRef>
          </c:val>
        </c:ser>
        <c:ser>
          <c:idx val="1"/>
          <c:order val="1"/>
          <c:tx>
            <c:strRef>
              <c:f>ADD!$J$2</c:f>
              <c:strCache>
                <c:ptCount val="1"/>
                <c:pt idx="0">
                  <c:v>Cyfradd Llwyddo Fframwaith y Sector</c:v>
                </c:pt>
              </c:strCache>
            </c:strRef>
          </c:tx>
          <c:spPr>
            <a:solidFill>
              <a:schemeClr val="bg1">
                <a:lumMod val="65000"/>
              </a:schemeClr>
            </a:solidFill>
            <a:ln w="12700">
              <a:solidFill>
                <a:schemeClr val="tx1"/>
              </a:solidFill>
            </a:ln>
          </c:spPr>
          <c:invertIfNegative val="0"/>
          <c:dLbls>
            <c:txPr>
              <a:bodyPr/>
              <a:lstStyle/>
              <a:p>
                <a:pPr>
                  <a:defRPr sz="10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dLbls>
          <c:cat>
            <c:strRef>
              <c:f>(ADD!$H$4,ADD!$H$7,ADD!$H$10)</c:f>
              <c:strCache>
                <c:ptCount val="3"/>
                <c:pt idx="0">
                  <c:v>2013/14</c:v>
                </c:pt>
                <c:pt idx="1">
                  <c:v>2014/15</c:v>
                </c:pt>
                <c:pt idx="2">
                  <c:v>2015/16</c:v>
                </c:pt>
              </c:strCache>
            </c:strRef>
          </c:cat>
          <c:val>
            <c:numRef>
              <c:f>ADD!$J$3:$J$12</c:f>
              <c:numCache>
                <c:formatCode>General</c:formatCode>
                <c:ptCount val="10"/>
                <c:pt idx="2" formatCode="0%">
                  <c:v>0.84</c:v>
                </c:pt>
                <c:pt idx="5" formatCode="0%">
                  <c:v>0.82</c:v>
                </c:pt>
                <c:pt idx="8" formatCode="0%">
                  <c:v>0.81</c:v>
                </c:pt>
              </c:numCache>
            </c:numRef>
          </c:val>
        </c:ser>
        <c:ser>
          <c:idx val="2"/>
          <c:order val="2"/>
          <c:tx>
            <c:strRef>
              <c:f>ADD!$K$2</c:f>
              <c:strCache>
                <c:ptCount val="1"/>
                <c:pt idx="0">
                  <c:v>Dark Green</c:v>
                </c:pt>
              </c:strCache>
            </c:strRef>
          </c:tx>
          <c:spPr>
            <a:solidFill>
              <a:srgbClr val="339966"/>
            </a:solidFill>
            <a:ln w="12700">
              <a:solidFill>
                <a:schemeClr val="tx1"/>
              </a:solidFill>
            </a:ln>
          </c:spPr>
          <c:invertIfNegative val="0"/>
          <c:dLbls>
            <c:numFmt formatCode="0%;;;" sourceLinked="0"/>
            <c:txPr>
              <a:bodyPr/>
              <a:lstStyle/>
              <a:p>
                <a:pPr>
                  <a:defRPr sz="10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dLbls>
          <c:cat>
            <c:strRef>
              <c:f>(ADD!$H$4,ADD!$H$7,ADD!$H$10)</c:f>
              <c:strCache>
                <c:ptCount val="3"/>
                <c:pt idx="0">
                  <c:v>2013/14</c:v>
                </c:pt>
                <c:pt idx="1">
                  <c:v>2014/15</c:v>
                </c:pt>
                <c:pt idx="2">
                  <c:v>2015/16</c:v>
                </c:pt>
              </c:strCache>
            </c:strRef>
          </c:cat>
          <c:val>
            <c:numRef>
              <c:f>ADD!$K$3:$K$12</c:f>
              <c:numCache>
                <c:formatCode>General</c:formatCode>
                <c:ptCount val="10"/>
                <c:pt idx="7" formatCode="0%">
                  <c:v>0</c:v>
                </c:pt>
              </c:numCache>
            </c:numRef>
          </c:val>
        </c:ser>
        <c:ser>
          <c:idx val="3"/>
          <c:order val="3"/>
          <c:tx>
            <c:strRef>
              <c:f>ADD!$L$2</c:f>
              <c:strCache>
                <c:ptCount val="1"/>
                <c:pt idx="0">
                  <c:v>Green</c:v>
                </c:pt>
              </c:strCache>
            </c:strRef>
          </c:tx>
          <c:spPr>
            <a:solidFill>
              <a:srgbClr val="CCFFCC"/>
            </a:solidFill>
            <a:ln w="12700">
              <a:solidFill>
                <a:schemeClr val="tx1"/>
              </a:solidFill>
            </a:ln>
          </c:spPr>
          <c:invertIfNegative val="0"/>
          <c:dLbls>
            <c:numFmt formatCode="0%;;;" sourceLinked="0"/>
            <c:txPr>
              <a:bodyPr/>
              <a:lstStyle/>
              <a:p>
                <a:pPr>
                  <a:defRPr sz="10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dLbls>
          <c:cat>
            <c:strRef>
              <c:f>(ADD!$H$4,ADD!$H$7,ADD!$H$10)</c:f>
              <c:strCache>
                <c:ptCount val="3"/>
                <c:pt idx="0">
                  <c:v>2013/14</c:v>
                </c:pt>
                <c:pt idx="1">
                  <c:v>2014/15</c:v>
                </c:pt>
                <c:pt idx="2">
                  <c:v>2015/16</c:v>
                </c:pt>
              </c:strCache>
            </c:strRef>
          </c:cat>
          <c:val>
            <c:numRef>
              <c:f>ADD!$L$3:$L$12</c:f>
              <c:numCache>
                <c:formatCode>General</c:formatCode>
                <c:ptCount val="10"/>
                <c:pt idx="7" formatCode="0%">
                  <c:v>0.85</c:v>
                </c:pt>
              </c:numCache>
            </c:numRef>
          </c:val>
        </c:ser>
        <c:ser>
          <c:idx val="4"/>
          <c:order val="4"/>
          <c:tx>
            <c:strRef>
              <c:f>ADD!$M$2</c:f>
              <c:strCache>
                <c:ptCount val="1"/>
                <c:pt idx="0">
                  <c:v>Orange</c:v>
                </c:pt>
              </c:strCache>
            </c:strRef>
          </c:tx>
          <c:spPr>
            <a:solidFill>
              <a:srgbClr val="FF9900"/>
            </a:solidFill>
            <a:ln w="12700">
              <a:solidFill>
                <a:schemeClr val="tx1"/>
              </a:solidFill>
            </a:ln>
          </c:spPr>
          <c:invertIfNegative val="0"/>
          <c:dLbls>
            <c:numFmt formatCode="0%;;;" sourceLinked="0"/>
            <c:txPr>
              <a:bodyPr/>
              <a:lstStyle/>
              <a:p>
                <a:pPr>
                  <a:defRPr sz="10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dLbls>
          <c:cat>
            <c:strRef>
              <c:f>(ADD!$H$4,ADD!$H$7,ADD!$H$10)</c:f>
              <c:strCache>
                <c:ptCount val="3"/>
                <c:pt idx="0">
                  <c:v>2013/14</c:v>
                </c:pt>
                <c:pt idx="1">
                  <c:v>2014/15</c:v>
                </c:pt>
                <c:pt idx="2">
                  <c:v>2015/16</c:v>
                </c:pt>
              </c:strCache>
            </c:strRef>
          </c:cat>
          <c:val>
            <c:numRef>
              <c:f>ADD!$M$3:$M$12</c:f>
              <c:numCache>
                <c:formatCode>General</c:formatCode>
                <c:ptCount val="10"/>
                <c:pt idx="7" formatCode="0%">
                  <c:v>0</c:v>
                </c:pt>
              </c:numCache>
            </c:numRef>
          </c:val>
        </c:ser>
        <c:ser>
          <c:idx val="5"/>
          <c:order val="5"/>
          <c:tx>
            <c:strRef>
              <c:f>ADD!$N$2</c:f>
              <c:strCache>
                <c:ptCount val="1"/>
                <c:pt idx="0">
                  <c:v>Red</c:v>
                </c:pt>
              </c:strCache>
            </c:strRef>
          </c:tx>
          <c:spPr>
            <a:solidFill>
              <a:srgbClr val="FF0000"/>
            </a:solidFill>
            <a:ln w="12700">
              <a:solidFill>
                <a:schemeClr val="tx1"/>
              </a:solidFill>
            </a:ln>
          </c:spPr>
          <c:invertIfNegative val="0"/>
          <c:dLbls>
            <c:numFmt formatCode="0%;;;" sourceLinked="0"/>
            <c:txPr>
              <a:bodyPr/>
              <a:lstStyle/>
              <a:p>
                <a:pPr>
                  <a:defRPr sz="10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dLbls>
          <c:cat>
            <c:strRef>
              <c:f>(ADD!$H$4,ADD!$H$7,ADD!$H$10)</c:f>
              <c:strCache>
                <c:ptCount val="3"/>
                <c:pt idx="0">
                  <c:v>2013/14</c:v>
                </c:pt>
                <c:pt idx="1">
                  <c:v>2014/15</c:v>
                </c:pt>
                <c:pt idx="2">
                  <c:v>2015/16</c:v>
                </c:pt>
              </c:strCache>
            </c:strRef>
          </c:cat>
          <c:val>
            <c:numRef>
              <c:f>ADD!$N$3:$N$12</c:f>
              <c:numCache>
                <c:formatCode>General</c:formatCode>
                <c:ptCount val="10"/>
                <c:pt idx="7" formatCode="0%">
                  <c:v>0</c:v>
                </c:pt>
              </c:numCache>
            </c:numRef>
          </c:val>
        </c:ser>
        <c:dLbls>
          <c:showLegendKey val="0"/>
          <c:showVal val="0"/>
          <c:showCatName val="0"/>
          <c:showSerName val="0"/>
          <c:showPercent val="0"/>
          <c:showBubbleSize val="0"/>
        </c:dLbls>
        <c:gapWidth val="0"/>
        <c:overlap val="100"/>
        <c:axId val="191834368"/>
        <c:axId val="191852544"/>
      </c:barChart>
      <c:barChart>
        <c:barDir val="col"/>
        <c:grouping val="stacked"/>
        <c:varyColors val="0"/>
        <c:ser>
          <c:idx val="6"/>
          <c:order val="6"/>
          <c:invertIfNegative val="0"/>
          <c:cat>
            <c:strRef>
              <c:f>(ADD!$H$4,ADD!$H$7,ADD!$H$10)</c:f>
              <c:strCache>
                <c:ptCount val="3"/>
                <c:pt idx="0">
                  <c:v>2013/14</c:v>
                </c:pt>
                <c:pt idx="1">
                  <c:v>2014/15</c:v>
                </c:pt>
                <c:pt idx="2">
                  <c:v>2015/16</c:v>
                </c:pt>
              </c:strCache>
            </c:strRef>
          </c:cat>
          <c:val>
            <c:numRef>
              <c:f>ADD!$R$30:$R$32</c:f>
              <c:numCache>
                <c:formatCode>0%</c:formatCode>
                <c:ptCount val="3"/>
              </c:numCache>
            </c:numRef>
          </c:val>
        </c:ser>
        <c:dLbls>
          <c:showLegendKey val="0"/>
          <c:showVal val="0"/>
          <c:showCatName val="0"/>
          <c:showSerName val="0"/>
          <c:showPercent val="0"/>
          <c:showBubbleSize val="0"/>
        </c:dLbls>
        <c:gapWidth val="0"/>
        <c:overlap val="100"/>
        <c:axId val="191854080"/>
        <c:axId val="191855616"/>
      </c:barChart>
      <c:catAx>
        <c:axId val="191834368"/>
        <c:scaling>
          <c:orientation val="minMax"/>
        </c:scaling>
        <c:delete val="0"/>
        <c:axPos val="t"/>
        <c:numFmt formatCode="General" sourceLinked="1"/>
        <c:majorTickMark val="none"/>
        <c:minorTickMark val="none"/>
        <c:tickLblPos val="nextTo"/>
        <c:spPr>
          <a:ln>
            <a:solidFill>
              <a:schemeClr val="tx1"/>
            </a:solidFill>
          </a:ln>
        </c:spPr>
        <c:txPr>
          <a:bodyPr rot="0" vert="horz"/>
          <a:lstStyle/>
          <a:p>
            <a:pPr>
              <a:defRPr sz="1000" b="0" i="0" u="none" strike="noStrike" baseline="0">
                <a:solidFill>
                  <a:srgbClr val="FFFFFF"/>
                </a:solidFill>
                <a:latin typeface="Arial"/>
                <a:ea typeface="Arial"/>
                <a:cs typeface="Arial"/>
              </a:defRPr>
            </a:pPr>
            <a:endParaRPr lang="en-US"/>
          </a:p>
        </c:txPr>
        <c:crossAx val="191852544"/>
        <c:crosses val="max"/>
        <c:auto val="1"/>
        <c:lblAlgn val="ctr"/>
        <c:lblOffset val="100"/>
        <c:noMultiLvlLbl val="0"/>
      </c:catAx>
      <c:valAx>
        <c:axId val="191852544"/>
        <c:scaling>
          <c:orientation val="minMax"/>
          <c:max val="1"/>
          <c:min val="0"/>
        </c:scaling>
        <c:delete val="0"/>
        <c:axPos val="l"/>
        <c:majorGridlines/>
        <c:numFmt formatCode="0%" sourceLinked="0"/>
        <c:majorTickMark val="out"/>
        <c:minorTickMark val="none"/>
        <c:tickLblPos val="nextTo"/>
        <c:spPr>
          <a:noFill/>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191834368"/>
        <c:crosses val="autoZero"/>
        <c:crossBetween val="midCat"/>
        <c:majorUnit val="0.2"/>
      </c:valAx>
      <c:catAx>
        <c:axId val="191854080"/>
        <c:scaling>
          <c:orientation val="minMax"/>
        </c:scaling>
        <c:delete val="0"/>
        <c:axPos val="b"/>
        <c:numFmt formatCode="General" sourceLinked="1"/>
        <c:majorTickMark val="out"/>
        <c:minorTickMark val="none"/>
        <c:tickLblPos val="nextTo"/>
        <c:spPr>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191855616"/>
        <c:crosses val="autoZero"/>
        <c:auto val="1"/>
        <c:lblAlgn val="ctr"/>
        <c:lblOffset val="100"/>
        <c:noMultiLvlLbl val="0"/>
      </c:catAx>
      <c:valAx>
        <c:axId val="191855616"/>
        <c:scaling>
          <c:orientation val="minMax"/>
        </c:scaling>
        <c:delete val="1"/>
        <c:axPos val="r"/>
        <c:numFmt formatCode="General" sourceLinked="1"/>
        <c:majorTickMark val="out"/>
        <c:minorTickMark val="none"/>
        <c:tickLblPos val="nextTo"/>
        <c:crossAx val="191854080"/>
        <c:crosses val="max"/>
        <c:crossBetween val="between"/>
      </c:valAx>
      <c:spPr>
        <a:ln>
          <a:solidFill>
            <a:schemeClr val="tx1"/>
          </a:solidFill>
        </a:ln>
      </c:spPr>
    </c:plotArea>
    <c:legend>
      <c:legendPos val="b"/>
      <c:legendEntry>
        <c:idx val="0"/>
        <c:delete val="1"/>
      </c:legendEntry>
      <c:legendEntry>
        <c:idx val="2"/>
        <c:delete val="1"/>
      </c:legendEntry>
      <c:legendEntry>
        <c:idx val="3"/>
        <c:delete val="1"/>
      </c:legendEntry>
      <c:legendEntry>
        <c:idx val="4"/>
        <c:delete val="1"/>
      </c:legendEntry>
      <c:legendEntry>
        <c:idx val="5"/>
        <c:delete val="1"/>
      </c:legendEntry>
      <c:legendEntry>
        <c:idx val="6"/>
        <c:delete val="1"/>
      </c:legendEntry>
      <c:layout>
        <c:manualLayout>
          <c:xMode val="edge"/>
          <c:yMode val="edge"/>
          <c:x val="0.42092505988933548"/>
          <c:y val="0.91439306274560983"/>
          <c:w val="0.53449854821278264"/>
          <c:h val="6.2826235118400242E-2"/>
        </c:manualLayout>
      </c:layout>
      <c:overlay val="0"/>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chemeClr val="tx1"/>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600" b="1" i="0" u="none" strike="noStrike" baseline="0">
                <a:solidFill>
                  <a:srgbClr val="000000"/>
                </a:solidFill>
                <a:latin typeface="Arial"/>
                <a:ea typeface="Arial"/>
                <a:cs typeface="Arial"/>
              </a:defRPr>
            </a:pPr>
            <a:r>
              <a:rPr lang="en-GB"/>
              <a:t>Tueddiadau o ran Cyfraddau Llwyddo Gweithgareddau Dysgu</a:t>
            </a:r>
          </a:p>
        </c:rich>
      </c:tx>
      <c:layout>
        <c:manualLayout>
          <c:xMode val="edge"/>
          <c:yMode val="edge"/>
          <c:x val="0.10351845488004702"/>
          <c:y val="2.9660242745899856E-2"/>
        </c:manualLayout>
      </c:layout>
      <c:overlay val="0"/>
    </c:title>
    <c:autoTitleDeleted val="0"/>
    <c:plotArea>
      <c:layout>
        <c:manualLayout>
          <c:layoutTarget val="inner"/>
          <c:xMode val="edge"/>
          <c:yMode val="edge"/>
          <c:x val="0.10281412679950545"/>
          <c:y val="0.25567515201364682"/>
          <c:w val="0.83634541269905716"/>
          <c:h val="0.57227914035359551"/>
        </c:manualLayout>
      </c:layout>
      <c:barChart>
        <c:barDir val="col"/>
        <c:grouping val="stacked"/>
        <c:varyColors val="0"/>
        <c:ser>
          <c:idx val="0"/>
          <c:order val="0"/>
          <c:tx>
            <c:strRef>
              <c:f>ADD!$I$14</c:f>
              <c:strCache>
                <c:ptCount val="1"/>
                <c:pt idx="0">
                  <c:v>Prov Rate</c:v>
                </c:pt>
              </c:strCache>
            </c:strRef>
          </c:tx>
          <c:spPr>
            <a:solidFill>
              <a:schemeClr val="bg1"/>
            </a:solidFill>
            <a:ln w="12700">
              <a:solidFill>
                <a:schemeClr val="tx1"/>
              </a:solidFill>
            </a:ln>
          </c:spPr>
          <c:invertIfNegative val="0"/>
          <c:dLbls>
            <c:numFmt formatCode="0%;;;" sourceLinked="0"/>
            <c:txPr>
              <a:bodyPr/>
              <a:lstStyle/>
              <a:p>
                <a:pPr>
                  <a:defRPr sz="10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dLbls>
          <c:cat>
            <c:strRef>
              <c:f>(ADD!$H$16,ADD!$H$19,ADD!$H$22)</c:f>
              <c:strCache>
                <c:ptCount val="3"/>
                <c:pt idx="0">
                  <c:v>2013/14</c:v>
                </c:pt>
                <c:pt idx="1">
                  <c:v>2014/15</c:v>
                </c:pt>
                <c:pt idx="2">
                  <c:v>2015/16</c:v>
                </c:pt>
              </c:strCache>
            </c:strRef>
          </c:cat>
          <c:val>
            <c:numRef>
              <c:f>ADD!$I$15:$I$24</c:f>
              <c:numCache>
                <c:formatCode>0%</c:formatCode>
                <c:ptCount val="10"/>
                <c:pt idx="1">
                  <c:v>0.77</c:v>
                </c:pt>
                <c:pt idx="4">
                  <c:v>0.81</c:v>
                </c:pt>
              </c:numCache>
            </c:numRef>
          </c:val>
        </c:ser>
        <c:ser>
          <c:idx val="1"/>
          <c:order val="1"/>
          <c:tx>
            <c:strRef>
              <c:f>ADD!$J$14</c:f>
              <c:strCache>
                <c:ptCount val="1"/>
                <c:pt idx="0">
                  <c:v>Cyfradd Llwyddo'r Sector</c:v>
                </c:pt>
              </c:strCache>
            </c:strRef>
          </c:tx>
          <c:spPr>
            <a:solidFill>
              <a:schemeClr val="bg1">
                <a:lumMod val="65000"/>
              </a:schemeClr>
            </a:solidFill>
            <a:ln w="12700">
              <a:solidFill>
                <a:schemeClr val="tx1"/>
              </a:solidFill>
            </a:ln>
          </c:spPr>
          <c:invertIfNegative val="0"/>
          <c:dLbls>
            <c:txPr>
              <a:bodyPr/>
              <a:lstStyle/>
              <a:p>
                <a:pPr>
                  <a:defRPr sz="10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dLbls>
          <c:cat>
            <c:strRef>
              <c:f>(ADD!$H$16,ADD!$H$19,ADD!$H$22)</c:f>
              <c:strCache>
                <c:ptCount val="3"/>
                <c:pt idx="0">
                  <c:v>2013/14</c:v>
                </c:pt>
                <c:pt idx="1">
                  <c:v>2014/15</c:v>
                </c:pt>
                <c:pt idx="2">
                  <c:v>2015/16</c:v>
                </c:pt>
              </c:strCache>
            </c:strRef>
          </c:cat>
          <c:val>
            <c:numRef>
              <c:f>ADD!$J$15:$J$24</c:f>
              <c:numCache>
                <c:formatCode>General</c:formatCode>
                <c:ptCount val="10"/>
                <c:pt idx="2" formatCode="0%">
                  <c:v>0.83</c:v>
                </c:pt>
                <c:pt idx="5" formatCode="0%">
                  <c:v>0.83</c:v>
                </c:pt>
                <c:pt idx="8" formatCode="0%">
                  <c:v>0.83</c:v>
                </c:pt>
              </c:numCache>
            </c:numRef>
          </c:val>
        </c:ser>
        <c:ser>
          <c:idx val="2"/>
          <c:order val="2"/>
          <c:tx>
            <c:strRef>
              <c:f>ADD!$K$14</c:f>
              <c:strCache>
                <c:ptCount val="1"/>
                <c:pt idx="0">
                  <c:v>Dark Green</c:v>
                </c:pt>
              </c:strCache>
            </c:strRef>
          </c:tx>
          <c:spPr>
            <a:solidFill>
              <a:srgbClr val="339966"/>
            </a:solidFill>
            <a:ln w="12700">
              <a:solidFill>
                <a:schemeClr val="tx1"/>
              </a:solidFill>
            </a:ln>
          </c:spPr>
          <c:invertIfNegative val="0"/>
          <c:dLbls>
            <c:numFmt formatCode="0%;;;" sourceLinked="0"/>
            <c:txPr>
              <a:bodyPr/>
              <a:lstStyle/>
              <a:p>
                <a:pPr>
                  <a:defRPr sz="10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dLbls>
          <c:cat>
            <c:strRef>
              <c:f>(ADD!$H$16,ADD!$H$19,ADD!$H$22)</c:f>
              <c:strCache>
                <c:ptCount val="3"/>
                <c:pt idx="0">
                  <c:v>2013/14</c:v>
                </c:pt>
                <c:pt idx="1">
                  <c:v>2014/15</c:v>
                </c:pt>
                <c:pt idx="2">
                  <c:v>2015/16</c:v>
                </c:pt>
              </c:strCache>
            </c:strRef>
          </c:cat>
          <c:val>
            <c:numRef>
              <c:f>ADD!$K$15:$K$24</c:f>
              <c:numCache>
                <c:formatCode>General</c:formatCode>
                <c:ptCount val="10"/>
                <c:pt idx="7" formatCode="0%">
                  <c:v>0</c:v>
                </c:pt>
              </c:numCache>
            </c:numRef>
          </c:val>
        </c:ser>
        <c:ser>
          <c:idx val="3"/>
          <c:order val="3"/>
          <c:tx>
            <c:strRef>
              <c:f>ADD!$L$14</c:f>
              <c:strCache>
                <c:ptCount val="1"/>
                <c:pt idx="0">
                  <c:v>Green</c:v>
                </c:pt>
              </c:strCache>
            </c:strRef>
          </c:tx>
          <c:spPr>
            <a:solidFill>
              <a:srgbClr val="CCFFCC"/>
            </a:solidFill>
            <a:ln w="12700">
              <a:solidFill>
                <a:schemeClr val="tx1"/>
              </a:solidFill>
            </a:ln>
          </c:spPr>
          <c:invertIfNegative val="0"/>
          <c:dLbls>
            <c:numFmt formatCode="0%;;;" sourceLinked="0"/>
            <c:txPr>
              <a:bodyPr/>
              <a:lstStyle/>
              <a:p>
                <a:pPr>
                  <a:defRPr sz="10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dLbls>
          <c:cat>
            <c:strRef>
              <c:f>(ADD!$H$16,ADD!$H$19,ADD!$H$22)</c:f>
              <c:strCache>
                <c:ptCount val="3"/>
                <c:pt idx="0">
                  <c:v>2013/14</c:v>
                </c:pt>
                <c:pt idx="1">
                  <c:v>2014/15</c:v>
                </c:pt>
                <c:pt idx="2">
                  <c:v>2015/16</c:v>
                </c:pt>
              </c:strCache>
            </c:strRef>
          </c:cat>
          <c:val>
            <c:numRef>
              <c:f>ADD!$L$15:$L$23</c:f>
              <c:numCache>
                <c:formatCode>General</c:formatCode>
                <c:ptCount val="9"/>
                <c:pt idx="7" formatCode="0%">
                  <c:v>0.82</c:v>
                </c:pt>
              </c:numCache>
            </c:numRef>
          </c:val>
        </c:ser>
        <c:ser>
          <c:idx val="4"/>
          <c:order val="4"/>
          <c:tx>
            <c:strRef>
              <c:f>ADD!$M$14</c:f>
              <c:strCache>
                <c:ptCount val="1"/>
                <c:pt idx="0">
                  <c:v>Orange</c:v>
                </c:pt>
              </c:strCache>
            </c:strRef>
          </c:tx>
          <c:spPr>
            <a:solidFill>
              <a:srgbClr val="FF9900"/>
            </a:solidFill>
            <a:ln w="12700">
              <a:solidFill>
                <a:schemeClr val="tx1"/>
              </a:solidFill>
            </a:ln>
          </c:spPr>
          <c:invertIfNegative val="0"/>
          <c:dLbls>
            <c:numFmt formatCode="0%;;;" sourceLinked="0"/>
            <c:txPr>
              <a:bodyPr/>
              <a:lstStyle/>
              <a:p>
                <a:pPr>
                  <a:defRPr sz="10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dLbls>
          <c:cat>
            <c:strRef>
              <c:f>(ADD!$H$16,ADD!$H$19,ADD!$H$22)</c:f>
              <c:strCache>
                <c:ptCount val="3"/>
                <c:pt idx="0">
                  <c:v>2013/14</c:v>
                </c:pt>
                <c:pt idx="1">
                  <c:v>2014/15</c:v>
                </c:pt>
                <c:pt idx="2">
                  <c:v>2015/16</c:v>
                </c:pt>
              </c:strCache>
            </c:strRef>
          </c:cat>
          <c:val>
            <c:numRef>
              <c:f>ADD!$M$15:$M$24</c:f>
              <c:numCache>
                <c:formatCode>General</c:formatCode>
                <c:ptCount val="10"/>
                <c:pt idx="7" formatCode="0%">
                  <c:v>0</c:v>
                </c:pt>
              </c:numCache>
            </c:numRef>
          </c:val>
        </c:ser>
        <c:ser>
          <c:idx val="5"/>
          <c:order val="5"/>
          <c:tx>
            <c:strRef>
              <c:f>ADD!$N$14</c:f>
              <c:strCache>
                <c:ptCount val="1"/>
                <c:pt idx="0">
                  <c:v>Red</c:v>
                </c:pt>
              </c:strCache>
            </c:strRef>
          </c:tx>
          <c:spPr>
            <a:solidFill>
              <a:srgbClr val="FF0000"/>
            </a:solidFill>
            <a:ln w="12700">
              <a:solidFill>
                <a:schemeClr val="tx1"/>
              </a:solidFill>
            </a:ln>
          </c:spPr>
          <c:invertIfNegative val="0"/>
          <c:dLbls>
            <c:numFmt formatCode="0%;;;" sourceLinked="0"/>
            <c:txPr>
              <a:bodyPr/>
              <a:lstStyle/>
              <a:p>
                <a:pPr>
                  <a:defRPr sz="10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dLbls>
          <c:cat>
            <c:strRef>
              <c:f>(ADD!$H$16,ADD!$H$19,ADD!$H$22)</c:f>
              <c:strCache>
                <c:ptCount val="3"/>
                <c:pt idx="0">
                  <c:v>2013/14</c:v>
                </c:pt>
                <c:pt idx="1">
                  <c:v>2014/15</c:v>
                </c:pt>
                <c:pt idx="2">
                  <c:v>2015/16</c:v>
                </c:pt>
              </c:strCache>
            </c:strRef>
          </c:cat>
          <c:val>
            <c:numRef>
              <c:f>ADD!$N$15:$N$24</c:f>
              <c:numCache>
                <c:formatCode>General</c:formatCode>
                <c:ptCount val="10"/>
                <c:pt idx="7" formatCode="0%">
                  <c:v>0</c:v>
                </c:pt>
              </c:numCache>
            </c:numRef>
          </c:val>
        </c:ser>
        <c:dLbls>
          <c:showLegendKey val="0"/>
          <c:showVal val="0"/>
          <c:showCatName val="0"/>
          <c:showSerName val="0"/>
          <c:showPercent val="0"/>
          <c:showBubbleSize val="0"/>
        </c:dLbls>
        <c:gapWidth val="0"/>
        <c:overlap val="100"/>
        <c:axId val="193836928"/>
        <c:axId val="193838464"/>
      </c:barChart>
      <c:barChart>
        <c:barDir val="col"/>
        <c:grouping val="stacked"/>
        <c:varyColors val="0"/>
        <c:ser>
          <c:idx val="6"/>
          <c:order val="6"/>
          <c:invertIfNegative val="0"/>
          <c:cat>
            <c:strRef>
              <c:f>(ADD!$H$16,ADD!$H$19,ADD!$H$22)</c:f>
              <c:strCache>
                <c:ptCount val="3"/>
                <c:pt idx="0">
                  <c:v>2013/14</c:v>
                </c:pt>
                <c:pt idx="1">
                  <c:v>2014/15</c:v>
                </c:pt>
                <c:pt idx="2">
                  <c:v>2015/16</c:v>
                </c:pt>
              </c:strCache>
            </c:strRef>
          </c:cat>
          <c:val>
            <c:numRef>
              <c:f>ADD!$R$30:$R$32</c:f>
              <c:numCache>
                <c:formatCode>0%</c:formatCode>
                <c:ptCount val="3"/>
              </c:numCache>
            </c:numRef>
          </c:val>
        </c:ser>
        <c:dLbls>
          <c:showLegendKey val="0"/>
          <c:showVal val="0"/>
          <c:showCatName val="0"/>
          <c:showSerName val="0"/>
          <c:showPercent val="0"/>
          <c:showBubbleSize val="0"/>
        </c:dLbls>
        <c:gapWidth val="0"/>
        <c:overlap val="100"/>
        <c:axId val="193852544"/>
        <c:axId val="193854080"/>
      </c:barChart>
      <c:catAx>
        <c:axId val="193836928"/>
        <c:scaling>
          <c:orientation val="minMax"/>
        </c:scaling>
        <c:delete val="0"/>
        <c:axPos val="t"/>
        <c:numFmt formatCode="General" sourceLinked="1"/>
        <c:majorTickMark val="none"/>
        <c:minorTickMark val="none"/>
        <c:tickLblPos val="nextTo"/>
        <c:spPr>
          <a:ln>
            <a:solidFill>
              <a:schemeClr val="tx1"/>
            </a:solidFill>
          </a:ln>
        </c:spPr>
        <c:txPr>
          <a:bodyPr rot="0" vert="horz"/>
          <a:lstStyle/>
          <a:p>
            <a:pPr>
              <a:defRPr sz="1000" b="0" i="0" u="none" strike="noStrike" baseline="0">
                <a:solidFill>
                  <a:srgbClr val="FFFFFF"/>
                </a:solidFill>
                <a:latin typeface="Arial"/>
                <a:ea typeface="Arial"/>
                <a:cs typeface="Arial"/>
              </a:defRPr>
            </a:pPr>
            <a:endParaRPr lang="en-US"/>
          </a:p>
        </c:txPr>
        <c:crossAx val="193838464"/>
        <c:crosses val="max"/>
        <c:auto val="1"/>
        <c:lblAlgn val="ctr"/>
        <c:lblOffset val="100"/>
        <c:noMultiLvlLbl val="0"/>
      </c:catAx>
      <c:valAx>
        <c:axId val="193838464"/>
        <c:scaling>
          <c:orientation val="minMax"/>
          <c:max val="1"/>
          <c:min val="0"/>
        </c:scaling>
        <c:delete val="0"/>
        <c:axPos val="l"/>
        <c:majorGridlines/>
        <c:numFmt formatCode="0%" sourceLinked="0"/>
        <c:majorTickMark val="out"/>
        <c:minorTickMark val="none"/>
        <c:tickLblPos val="nextTo"/>
        <c:spPr>
          <a:noFill/>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193836928"/>
        <c:crosses val="autoZero"/>
        <c:crossBetween val="midCat"/>
        <c:majorUnit val="0.2"/>
      </c:valAx>
      <c:catAx>
        <c:axId val="193852544"/>
        <c:scaling>
          <c:orientation val="minMax"/>
        </c:scaling>
        <c:delete val="0"/>
        <c:axPos val="b"/>
        <c:numFmt formatCode="General" sourceLinked="1"/>
        <c:majorTickMark val="out"/>
        <c:minorTickMark val="none"/>
        <c:tickLblPos val="nextTo"/>
        <c:spPr>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193854080"/>
        <c:crosses val="autoZero"/>
        <c:auto val="1"/>
        <c:lblAlgn val="ctr"/>
        <c:lblOffset val="100"/>
        <c:noMultiLvlLbl val="0"/>
      </c:catAx>
      <c:valAx>
        <c:axId val="193854080"/>
        <c:scaling>
          <c:orientation val="minMax"/>
        </c:scaling>
        <c:delete val="1"/>
        <c:axPos val="r"/>
        <c:numFmt formatCode="General" sourceLinked="1"/>
        <c:majorTickMark val="out"/>
        <c:minorTickMark val="none"/>
        <c:tickLblPos val="nextTo"/>
        <c:crossAx val="193852544"/>
        <c:crosses val="max"/>
        <c:crossBetween val="between"/>
      </c:valAx>
      <c:spPr>
        <a:ln>
          <a:solidFill>
            <a:schemeClr val="tx1"/>
          </a:solidFill>
        </a:ln>
      </c:spPr>
    </c:plotArea>
    <c:legend>
      <c:legendPos val="b"/>
      <c:legendEntry>
        <c:idx val="0"/>
        <c:delete val="1"/>
      </c:legendEntry>
      <c:legendEntry>
        <c:idx val="2"/>
        <c:delete val="1"/>
      </c:legendEntry>
      <c:legendEntry>
        <c:idx val="3"/>
        <c:delete val="1"/>
      </c:legendEntry>
      <c:legendEntry>
        <c:idx val="4"/>
        <c:delete val="1"/>
      </c:legendEntry>
      <c:legendEntry>
        <c:idx val="5"/>
        <c:delete val="1"/>
      </c:legendEntry>
      <c:legendEntry>
        <c:idx val="6"/>
        <c:delete val="1"/>
      </c:legendEntry>
      <c:layout>
        <c:manualLayout>
          <c:xMode val="edge"/>
          <c:yMode val="edge"/>
          <c:x val="0.60038807293300867"/>
          <c:y val="0.91071098156929275"/>
          <c:w val="0.33718358260245929"/>
          <c:h val="6.7043401342787967E-2"/>
        </c:manualLayout>
      </c:layout>
      <c:overlay val="0"/>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chemeClr val="tx1"/>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600" b="1" i="0" u="none" strike="noStrike" baseline="0">
                <a:solidFill>
                  <a:srgbClr val="000000"/>
                </a:solidFill>
                <a:latin typeface="Arial"/>
                <a:ea typeface="Arial"/>
                <a:cs typeface="Arial"/>
              </a:defRPr>
            </a:pPr>
            <a:r>
              <a:rPr lang="en-GB"/>
              <a:t>Dilyniannau Cadarnhaol fel canlyniad i Raglen Cyflogadwyedd i Oedolion</a:t>
            </a:r>
          </a:p>
        </c:rich>
      </c:tx>
      <c:layout>
        <c:manualLayout>
          <c:xMode val="edge"/>
          <c:yMode val="edge"/>
          <c:x val="0.10221219501262531"/>
          <c:y val="1.8554467395176712E-2"/>
        </c:manualLayout>
      </c:layout>
      <c:overlay val="0"/>
    </c:title>
    <c:autoTitleDeleted val="0"/>
    <c:plotArea>
      <c:layout>
        <c:manualLayout>
          <c:layoutTarget val="inner"/>
          <c:xMode val="edge"/>
          <c:yMode val="edge"/>
          <c:x val="0.10281410633669007"/>
          <c:y val="0.19805946457124959"/>
          <c:w val="0.82370721336539798"/>
          <c:h val="0.62929937638517297"/>
        </c:manualLayout>
      </c:layout>
      <c:barChart>
        <c:barDir val="col"/>
        <c:grouping val="stacked"/>
        <c:varyColors val="0"/>
        <c:ser>
          <c:idx val="0"/>
          <c:order val="0"/>
          <c:tx>
            <c:strRef>
              <c:f>ADD!$R$17</c:f>
              <c:strCache>
                <c:ptCount val="1"/>
                <c:pt idx="0">
                  <c:v>AE</c:v>
                </c:pt>
              </c:strCache>
            </c:strRef>
          </c:tx>
          <c:spPr>
            <a:solidFill>
              <a:schemeClr val="bg1"/>
            </a:solidFill>
            <a:ln w="12700">
              <a:solidFill>
                <a:schemeClr val="tx1"/>
              </a:solidFill>
            </a:ln>
          </c:spPr>
          <c:invertIfNegative val="0"/>
          <c:dLbls>
            <c:numFmt formatCode="0%;;;" sourceLinked="0"/>
            <c:txPr>
              <a:bodyPr/>
              <a:lstStyle/>
              <a:p>
                <a:pPr>
                  <a:defRPr sz="10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dLbls>
          <c:cat>
            <c:strRef>
              <c:f>(ADD!$Q$4,ADD!$Q$8,ADD!$Q$12)</c:f>
              <c:strCache>
                <c:ptCount val="3"/>
                <c:pt idx="0">
                  <c:v>2013/14</c:v>
                </c:pt>
                <c:pt idx="1">
                  <c:v>2014/15</c:v>
                </c:pt>
                <c:pt idx="2">
                  <c:v>2015/16</c:v>
                </c:pt>
              </c:strCache>
            </c:strRef>
          </c:cat>
          <c:val>
            <c:numRef>
              <c:f>ADD!$R$18:$R$27</c:f>
              <c:numCache>
                <c:formatCode>0%</c:formatCode>
                <c:ptCount val="10"/>
                <c:pt idx="1">
                  <c:v>0</c:v>
                </c:pt>
                <c:pt idx="4">
                  <c:v>0.08</c:v>
                </c:pt>
              </c:numCache>
            </c:numRef>
          </c:val>
        </c:ser>
        <c:ser>
          <c:idx val="1"/>
          <c:order val="1"/>
          <c:tx>
            <c:strRef>
              <c:f>ADD!$S$17</c:f>
              <c:strCache>
                <c:ptCount val="1"/>
                <c:pt idx="0">
                  <c:v>Cyfradd Dilyniant Positif fesul Sector</c:v>
                </c:pt>
              </c:strCache>
            </c:strRef>
          </c:tx>
          <c:spPr>
            <a:solidFill>
              <a:schemeClr val="bg1">
                <a:lumMod val="65000"/>
              </a:schemeClr>
            </a:solidFill>
            <a:ln w="12700">
              <a:solidFill>
                <a:schemeClr val="tx1"/>
              </a:solidFill>
            </a:ln>
          </c:spPr>
          <c:invertIfNegative val="0"/>
          <c:dLbls>
            <c:txPr>
              <a:bodyPr/>
              <a:lstStyle/>
              <a:p>
                <a:pPr>
                  <a:defRPr sz="10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dLbls>
          <c:cat>
            <c:strRef>
              <c:f>(ADD!$Q$4,ADD!$Q$8,ADD!$Q$12)</c:f>
              <c:strCache>
                <c:ptCount val="3"/>
                <c:pt idx="0">
                  <c:v>2013/14</c:v>
                </c:pt>
                <c:pt idx="1">
                  <c:v>2014/15</c:v>
                </c:pt>
                <c:pt idx="2">
                  <c:v>2015/16</c:v>
                </c:pt>
              </c:strCache>
            </c:strRef>
          </c:cat>
          <c:val>
            <c:numRef>
              <c:f>ADD!$S$18:$S$27</c:f>
              <c:numCache>
                <c:formatCode>General</c:formatCode>
                <c:ptCount val="10"/>
                <c:pt idx="2" formatCode="0%">
                  <c:v>0.55000000000000004</c:v>
                </c:pt>
                <c:pt idx="5" formatCode="0%">
                  <c:v>0.56999999999999995</c:v>
                </c:pt>
                <c:pt idx="8" formatCode="0%">
                  <c:v>0.56999999999999995</c:v>
                </c:pt>
              </c:numCache>
            </c:numRef>
          </c:val>
        </c:ser>
        <c:ser>
          <c:idx val="2"/>
          <c:order val="2"/>
          <c:tx>
            <c:strRef>
              <c:f>ADD!$T$17</c:f>
              <c:strCache>
                <c:ptCount val="1"/>
                <c:pt idx="0">
                  <c:v>Dark Green</c:v>
                </c:pt>
              </c:strCache>
            </c:strRef>
          </c:tx>
          <c:spPr>
            <a:solidFill>
              <a:srgbClr val="339966"/>
            </a:solidFill>
            <a:ln w="12700">
              <a:solidFill>
                <a:schemeClr val="tx1"/>
              </a:solidFill>
            </a:ln>
          </c:spPr>
          <c:invertIfNegative val="0"/>
          <c:dLbls>
            <c:numFmt formatCode="0%;;;" sourceLinked="0"/>
            <c:txPr>
              <a:bodyPr/>
              <a:lstStyle/>
              <a:p>
                <a:pPr>
                  <a:defRPr sz="10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dLbls>
          <c:cat>
            <c:strRef>
              <c:f>(ADD!$Q$4,ADD!$Q$8,ADD!$Q$12)</c:f>
              <c:strCache>
                <c:ptCount val="3"/>
                <c:pt idx="0">
                  <c:v>2013/14</c:v>
                </c:pt>
                <c:pt idx="1">
                  <c:v>2014/15</c:v>
                </c:pt>
                <c:pt idx="2">
                  <c:v>2015/16</c:v>
                </c:pt>
              </c:strCache>
            </c:strRef>
          </c:cat>
          <c:val>
            <c:numRef>
              <c:f>ADD!$T$18:$T$27</c:f>
              <c:numCache>
                <c:formatCode>General</c:formatCode>
                <c:ptCount val="10"/>
                <c:pt idx="7" formatCode="0%">
                  <c:v>0</c:v>
                </c:pt>
              </c:numCache>
            </c:numRef>
          </c:val>
        </c:ser>
        <c:ser>
          <c:idx val="3"/>
          <c:order val="3"/>
          <c:tx>
            <c:strRef>
              <c:f>ADD!$U$17</c:f>
              <c:strCache>
                <c:ptCount val="1"/>
                <c:pt idx="0">
                  <c:v>Green</c:v>
                </c:pt>
              </c:strCache>
            </c:strRef>
          </c:tx>
          <c:spPr>
            <a:solidFill>
              <a:srgbClr val="CCFFCC"/>
            </a:solidFill>
            <a:ln w="12700">
              <a:solidFill>
                <a:schemeClr val="tx1"/>
              </a:solidFill>
            </a:ln>
          </c:spPr>
          <c:invertIfNegative val="0"/>
          <c:dLbls>
            <c:numFmt formatCode="0%;;;" sourceLinked="0"/>
            <c:txPr>
              <a:bodyPr/>
              <a:lstStyle/>
              <a:p>
                <a:pPr>
                  <a:defRPr sz="10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dLbls>
          <c:cat>
            <c:strRef>
              <c:f>(ADD!$Q$4,ADD!$Q$8,ADD!$Q$12)</c:f>
              <c:strCache>
                <c:ptCount val="3"/>
                <c:pt idx="0">
                  <c:v>2013/14</c:v>
                </c:pt>
                <c:pt idx="1">
                  <c:v>2014/15</c:v>
                </c:pt>
                <c:pt idx="2">
                  <c:v>2015/16</c:v>
                </c:pt>
              </c:strCache>
            </c:strRef>
          </c:cat>
          <c:val>
            <c:numRef>
              <c:f>ADD!$U$18:$U$27</c:f>
              <c:numCache>
                <c:formatCode>General</c:formatCode>
                <c:ptCount val="10"/>
                <c:pt idx="7" formatCode="0%">
                  <c:v>0</c:v>
                </c:pt>
              </c:numCache>
            </c:numRef>
          </c:val>
        </c:ser>
        <c:ser>
          <c:idx val="4"/>
          <c:order val="4"/>
          <c:tx>
            <c:strRef>
              <c:f>ADD!$V$17</c:f>
              <c:strCache>
                <c:ptCount val="1"/>
                <c:pt idx="0">
                  <c:v>Orange</c:v>
                </c:pt>
              </c:strCache>
            </c:strRef>
          </c:tx>
          <c:spPr>
            <a:solidFill>
              <a:srgbClr val="FF9900"/>
            </a:solidFill>
            <a:ln w="12700">
              <a:solidFill>
                <a:schemeClr val="tx1"/>
              </a:solidFill>
            </a:ln>
          </c:spPr>
          <c:invertIfNegative val="0"/>
          <c:dLbls>
            <c:numFmt formatCode="0%;;;" sourceLinked="0"/>
            <c:txPr>
              <a:bodyPr/>
              <a:lstStyle/>
              <a:p>
                <a:pPr>
                  <a:defRPr sz="10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dLbls>
          <c:cat>
            <c:strRef>
              <c:f>(ADD!$Q$4,ADD!$Q$8,ADD!$Q$12)</c:f>
              <c:strCache>
                <c:ptCount val="3"/>
                <c:pt idx="0">
                  <c:v>2013/14</c:v>
                </c:pt>
                <c:pt idx="1">
                  <c:v>2014/15</c:v>
                </c:pt>
                <c:pt idx="2">
                  <c:v>2015/16</c:v>
                </c:pt>
              </c:strCache>
            </c:strRef>
          </c:cat>
          <c:val>
            <c:numRef>
              <c:f>ADD!$V$18:$V$27</c:f>
              <c:numCache>
                <c:formatCode>General</c:formatCode>
                <c:ptCount val="10"/>
                <c:pt idx="7" formatCode="0%">
                  <c:v>0</c:v>
                </c:pt>
              </c:numCache>
            </c:numRef>
          </c:val>
        </c:ser>
        <c:ser>
          <c:idx val="5"/>
          <c:order val="5"/>
          <c:tx>
            <c:strRef>
              <c:f>ADD!$W$17</c:f>
              <c:strCache>
                <c:ptCount val="1"/>
                <c:pt idx="0">
                  <c:v>Red</c:v>
                </c:pt>
              </c:strCache>
            </c:strRef>
          </c:tx>
          <c:spPr>
            <a:solidFill>
              <a:srgbClr val="FF0000"/>
            </a:solidFill>
            <a:ln w="12700">
              <a:solidFill>
                <a:schemeClr val="tx1"/>
              </a:solidFill>
            </a:ln>
          </c:spPr>
          <c:invertIfNegative val="0"/>
          <c:dLbls>
            <c:numFmt formatCode="0%;;;" sourceLinked="0"/>
            <c:txPr>
              <a:bodyPr/>
              <a:lstStyle/>
              <a:p>
                <a:pPr>
                  <a:defRPr sz="10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dLbls>
          <c:cat>
            <c:strRef>
              <c:f>(ADD!$Q$4,ADD!$Q$8,ADD!$Q$12)</c:f>
              <c:strCache>
                <c:ptCount val="3"/>
                <c:pt idx="0">
                  <c:v>2013/14</c:v>
                </c:pt>
                <c:pt idx="1">
                  <c:v>2014/15</c:v>
                </c:pt>
                <c:pt idx="2">
                  <c:v>2015/16</c:v>
                </c:pt>
              </c:strCache>
            </c:strRef>
          </c:cat>
          <c:val>
            <c:numRef>
              <c:f>ADD!$W$18:$W$27</c:f>
              <c:numCache>
                <c:formatCode>General</c:formatCode>
                <c:ptCount val="10"/>
                <c:pt idx="7" formatCode="0%">
                  <c:v>0.08</c:v>
                </c:pt>
              </c:numCache>
            </c:numRef>
          </c:val>
        </c:ser>
        <c:dLbls>
          <c:showLegendKey val="0"/>
          <c:showVal val="0"/>
          <c:showCatName val="0"/>
          <c:showSerName val="0"/>
          <c:showPercent val="0"/>
          <c:showBubbleSize val="0"/>
        </c:dLbls>
        <c:gapWidth val="0"/>
        <c:overlap val="100"/>
        <c:axId val="196941312"/>
        <c:axId val="196942848"/>
      </c:barChart>
      <c:barChart>
        <c:barDir val="col"/>
        <c:grouping val="stacked"/>
        <c:varyColors val="0"/>
        <c:ser>
          <c:idx val="6"/>
          <c:order val="6"/>
          <c:invertIfNegative val="0"/>
          <c:cat>
            <c:strRef>
              <c:f>(ADD!$Q$19,ADD!$Q$22,ADD!$Q$25)</c:f>
              <c:strCache>
                <c:ptCount val="3"/>
                <c:pt idx="0">
                  <c:v>2013/14</c:v>
                </c:pt>
                <c:pt idx="1">
                  <c:v>2014/15</c:v>
                </c:pt>
                <c:pt idx="2">
                  <c:v>2015/16</c:v>
                </c:pt>
              </c:strCache>
            </c:strRef>
          </c:cat>
          <c:val>
            <c:numRef>
              <c:f>ADD!$R$30:$R$32</c:f>
              <c:numCache>
                <c:formatCode>0%</c:formatCode>
                <c:ptCount val="3"/>
              </c:numCache>
            </c:numRef>
          </c:val>
        </c:ser>
        <c:dLbls>
          <c:showLegendKey val="0"/>
          <c:showVal val="0"/>
          <c:showCatName val="0"/>
          <c:showSerName val="0"/>
          <c:showPercent val="0"/>
          <c:showBubbleSize val="0"/>
        </c:dLbls>
        <c:gapWidth val="0"/>
        <c:overlap val="100"/>
        <c:axId val="196956928"/>
        <c:axId val="196958464"/>
      </c:barChart>
      <c:catAx>
        <c:axId val="196941312"/>
        <c:scaling>
          <c:orientation val="minMax"/>
        </c:scaling>
        <c:delete val="0"/>
        <c:axPos val="t"/>
        <c:numFmt formatCode="General" sourceLinked="1"/>
        <c:majorTickMark val="none"/>
        <c:minorTickMark val="none"/>
        <c:tickLblPos val="nextTo"/>
        <c:spPr>
          <a:ln>
            <a:solidFill>
              <a:schemeClr val="tx1"/>
            </a:solidFill>
          </a:ln>
        </c:spPr>
        <c:txPr>
          <a:bodyPr rot="0" vert="horz"/>
          <a:lstStyle/>
          <a:p>
            <a:pPr>
              <a:defRPr sz="1000" b="0" i="0" u="none" strike="noStrike" baseline="0">
                <a:solidFill>
                  <a:srgbClr val="FFFFFF"/>
                </a:solidFill>
                <a:latin typeface="Arial"/>
                <a:ea typeface="Arial"/>
                <a:cs typeface="Arial"/>
              </a:defRPr>
            </a:pPr>
            <a:endParaRPr lang="en-US"/>
          </a:p>
        </c:txPr>
        <c:crossAx val="196942848"/>
        <c:crosses val="max"/>
        <c:auto val="1"/>
        <c:lblAlgn val="ctr"/>
        <c:lblOffset val="100"/>
        <c:noMultiLvlLbl val="0"/>
      </c:catAx>
      <c:valAx>
        <c:axId val="196942848"/>
        <c:scaling>
          <c:orientation val="minMax"/>
          <c:max val="1"/>
          <c:min val="0"/>
        </c:scaling>
        <c:delete val="0"/>
        <c:axPos val="l"/>
        <c:majorGridlines/>
        <c:numFmt formatCode="0%" sourceLinked="0"/>
        <c:majorTickMark val="out"/>
        <c:minorTickMark val="none"/>
        <c:tickLblPos val="nextTo"/>
        <c:spPr>
          <a:noFill/>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196941312"/>
        <c:crosses val="autoZero"/>
        <c:crossBetween val="midCat"/>
        <c:majorUnit val="0.2"/>
      </c:valAx>
      <c:catAx>
        <c:axId val="196956928"/>
        <c:scaling>
          <c:orientation val="minMax"/>
        </c:scaling>
        <c:delete val="0"/>
        <c:axPos val="b"/>
        <c:numFmt formatCode="General" sourceLinked="1"/>
        <c:majorTickMark val="out"/>
        <c:minorTickMark val="none"/>
        <c:tickLblPos val="nextTo"/>
        <c:spPr>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196958464"/>
        <c:crosses val="autoZero"/>
        <c:auto val="1"/>
        <c:lblAlgn val="ctr"/>
        <c:lblOffset val="100"/>
        <c:noMultiLvlLbl val="0"/>
      </c:catAx>
      <c:valAx>
        <c:axId val="196958464"/>
        <c:scaling>
          <c:orientation val="minMax"/>
        </c:scaling>
        <c:delete val="1"/>
        <c:axPos val="r"/>
        <c:numFmt formatCode="General" sourceLinked="1"/>
        <c:majorTickMark val="out"/>
        <c:minorTickMark val="none"/>
        <c:tickLblPos val="nextTo"/>
        <c:crossAx val="196956928"/>
        <c:crosses val="max"/>
        <c:crossBetween val="between"/>
      </c:valAx>
      <c:spPr>
        <a:ln>
          <a:solidFill>
            <a:schemeClr val="tx1"/>
          </a:solidFill>
        </a:ln>
      </c:spPr>
    </c:plotArea>
    <c:legend>
      <c:legendPos val="b"/>
      <c:legendEntry>
        <c:idx val="0"/>
        <c:delete val="1"/>
      </c:legendEntry>
      <c:legendEntry>
        <c:idx val="2"/>
        <c:delete val="1"/>
      </c:legendEntry>
      <c:legendEntry>
        <c:idx val="3"/>
        <c:delete val="1"/>
      </c:legendEntry>
      <c:legendEntry>
        <c:idx val="4"/>
        <c:delete val="1"/>
      </c:legendEntry>
      <c:legendEntry>
        <c:idx val="5"/>
        <c:delete val="1"/>
      </c:legendEntry>
      <c:legendEntry>
        <c:idx val="6"/>
        <c:delete val="1"/>
      </c:legendEntry>
      <c:layout>
        <c:manualLayout>
          <c:xMode val="edge"/>
          <c:yMode val="edge"/>
          <c:x val="0.50939273956979292"/>
          <c:y val="0.91071113340749299"/>
          <c:w val="0.47114882935648217"/>
          <c:h val="6.7043572462029521E-2"/>
        </c:manualLayout>
      </c:layout>
      <c:overlay val="0"/>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chemeClr val="tx1"/>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GB" sz="1800" b="1" i="0" u="none" strike="noStrike" baseline="0">
                <a:effectLst/>
              </a:rPr>
              <a:t>Dilyniant Positif o Hyfforddiaethau</a:t>
            </a:r>
            <a:endParaRPr lang="en-GB"/>
          </a:p>
        </c:rich>
      </c:tx>
      <c:layout>
        <c:manualLayout>
          <c:xMode val="edge"/>
          <c:yMode val="edge"/>
          <c:x val="0.10073580460886411"/>
          <c:y val="3.3137860529864706E-2"/>
        </c:manualLayout>
      </c:layout>
      <c:overlay val="0"/>
    </c:title>
    <c:autoTitleDeleted val="0"/>
    <c:plotArea>
      <c:layout/>
      <c:barChart>
        <c:barDir val="col"/>
        <c:grouping val="stacked"/>
        <c:varyColors val="0"/>
        <c:ser>
          <c:idx val="0"/>
          <c:order val="0"/>
          <c:tx>
            <c:strRef>
              <c:f>ADD!$R$2</c:f>
              <c:strCache>
                <c:ptCount val="1"/>
                <c:pt idx="0">
                  <c:v>Engagement</c:v>
                </c:pt>
              </c:strCache>
            </c:strRef>
          </c:tx>
          <c:spPr>
            <a:solidFill>
              <a:schemeClr val="bg1"/>
            </a:solidFill>
            <a:ln w="12700">
              <a:solidFill>
                <a:schemeClr val="tx1"/>
              </a:solidFill>
            </a:ln>
          </c:spPr>
          <c:invertIfNegative val="0"/>
          <c:cat>
            <c:strRef>
              <c:f>ADD!$Q$12</c:f>
              <c:strCache>
                <c:ptCount val="1"/>
                <c:pt idx="0">
                  <c:v>2015/16</c:v>
                </c:pt>
              </c:strCache>
            </c:strRef>
          </c:cat>
          <c:val>
            <c:numRef>
              <c:f>ADD!$R$11:$R$15</c:f>
              <c:numCache>
                <c:formatCode>General</c:formatCode>
                <c:ptCount val="5"/>
              </c:numCache>
            </c:numRef>
          </c:val>
        </c:ser>
        <c:ser>
          <c:idx val="1"/>
          <c:order val="1"/>
          <c:tx>
            <c:strRef>
              <c:f>ADD!$S$2</c:f>
              <c:strCache>
                <c:ptCount val="1"/>
                <c:pt idx="0">
                  <c:v>Level 1</c:v>
                </c:pt>
              </c:strCache>
            </c:strRef>
          </c:tx>
          <c:spPr>
            <a:solidFill>
              <a:schemeClr val="bg1"/>
            </a:solidFill>
            <a:ln w="12700">
              <a:solidFill>
                <a:schemeClr val="tx1"/>
              </a:solidFill>
            </a:ln>
          </c:spPr>
          <c:invertIfNegative val="0"/>
          <c:cat>
            <c:strRef>
              <c:f>ADD!$Q$12</c:f>
              <c:strCache>
                <c:ptCount val="1"/>
                <c:pt idx="0">
                  <c:v>2015/16</c:v>
                </c:pt>
              </c:strCache>
            </c:strRef>
          </c:cat>
          <c:val>
            <c:numRef>
              <c:f>ADD!$S$11:$S$15</c:f>
              <c:numCache>
                <c:formatCode>General</c:formatCode>
                <c:ptCount val="5"/>
              </c:numCache>
            </c:numRef>
          </c:val>
        </c:ser>
        <c:ser>
          <c:idx val="2"/>
          <c:order val="2"/>
          <c:tx>
            <c:strRef>
              <c:f>ADD!$T$2</c:f>
              <c:strCache>
                <c:ptCount val="1"/>
                <c:pt idx="0">
                  <c:v>Cyfradd Dilyniant Positif fesul Sector</c:v>
                </c:pt>
              </c:strCache>
            </c:strRef>
          </c:tx>
          <c:spPr>
            <a:solidFill>
              <a:schemeClr val="bg1">
                <a:lumMod val="65000"/>
              </a:schemeClr>
            </a:solidFill>
            <a:ln w="12700">
              <a:solidFill>
                <a:schemeClr val="tx1"/>
              </a:solidFill>
            </a:ln>
          </c:spPr>
          <c:invertIfNegative val="0"/>
          <c:dLbls>
            <c:txPr>
              <a:bodyPr/>
              <a:lstStyle/>
              <a:p>
                <a:pPr>
                  <a:defRPr sz="10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dLbls>
          <c:cat>
            <c:strRef>
              <c:f>ADD!$Q$12</c:f>
              <c:strCache>
                <c:ptCount val="1"/>
                <c:pt idx="0">
                  <c:v>2015/16</c:v>
                </c:pt>
              </c:strCache>
            </c:strRef>
          </c:cat>
          <c:val>
            <c:numRef>
              <c:f>ADD!$T$11:$T$15</c:f>
              <c:numCache>
                <c:formatCode>General</c:formatCode>
                <c:ptCount val="5"/>
                <c:pt idx="3" formatCode="0%">
                  <c:v>0.68</c:v>
                </c:pt>
              </c:numCache>
            </c:numRef>
          </c:val>
        </c:ser>
        <c:ser>
          <c:idx val="3"/>
          <c:order val="3"/>
          <c:tx>
            <c:strRef>
              <c:f>ADD!$U$2</c:f>
              <c:strCache>
                <c:ptCount val="1"/>
                <c:pt idx="0">
                  <c:v>Dark Green</c:v>
                </c:pt>
              </c:strCache>
            </c:strRef>
          </c:tx>
          <c:spPr>
            <a:solidFill>
              <a:srgbClr val="339966"/>
            </a:solidFill>
            <a:ln w="12700">
              <a:solidFill>
                <a:schemeClr val="tx1"/>
              </a:solidFill>
            </a:ln>
          </c:spPr>
          <c:invertIfNegative val="0"/>
          <c:dLbls>
            <c:dLbl>
              <c:idx val="1"/>
              <c:numFmt formatCode="&quot;Hyfforddeiaeth: &quot;0%;;;" sourceLinked="0"/>
              <c:spPr/>
              <c:txPr>
                <a:bodyPr/>
                <a:lstStyle/>
                <a:p>
                  <a:pPr>
                    <a:defRPr sz="10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dLbl>
            <c:dLbl>
              <c:idx val="2"/>
              <c:numFmt formatCode="&quot;Hyfforddeiaeth Lefel 1: &quot;0%;;;" sourceLinked="0"/>
              <c:spPr/>
              <c:txPr>
                <a:bodyPr/>
                <a:lstStyle/>
                <a:p>
                  <a:pPr>
                    <a:defRPr sz="10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dLbl>
            <c:numFmt formatCode="0%;;;" sourceLinked="0"/>
            <c:txPr>
              <a:bodyPr/>
              <a:lstStyle/>
              <a:p>
                <a:pPr>
                  <a:defRPr sz="10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dLbls>
          <c:cat>
            <c:strRef>
              <c:f>ADD!$Q$12</c:f>
              <c:strCache>
                <c:ptCount val="1"/>
                <c:pt idx="0">
                  <c:v>2015/16</c:v>
                </c:pt>
              </c:strCache>
            </c:strRef>
          </c:cat>
          <c:val>
            <c:numRef>
              <c:f>ADD!$U$11:$U$15</c:f>
              <c:numCache>
                <c:formatCode>0%</c:formatCode>
                <c:ptCount val="5"/>
                <c:pt idx="1">
                  <c:v>0</c:v>
                </c:pt>
                <c:pt idx="2">
                  <c:v>0</c:v>
                </c:pt>
              </c:numCache>
            </c:numRef>
          </c:val>
        </c:ser>
        <c:ser>
          <c:idx val="4"/>
          <c:order val="4"/>
          <c:tx>
            <c:strRef>
              <c:f>ADD!$V$2</c:f>
              <c:strCache>
                <c:ptCount val="1"/>
                <c:pt idx="0">
                  <c:v>Green</c:v>
                </c:pt>
              </c:strCache>
            </c:strRef>
          </c:tx>
          <c:spPr>
            <a:solidFill>
              <a:srgbClr val="CCFFCC"/>
            </a:solidFill>
            <a:ln w="12700">
              <a:solidFill>
                <a:schemeClr val="tx1"/>
              </a:solidFill>
            </a:ln>
          </c:spPr>
          <c:invertIfNegative val="0"/>
          <c:dLbls>
            <c:dLbl>
              <c:idx val="1"/>
              <c:numFmt formatCode="&quot;Hyfforddeiaeth: &quot;0%;;;" sourceLinked="0"/>
              <c:spPr/>
              <c:txPr>
                <a:bodyPr/>
                <a:lstStyle/>
                <a:p>
                  <a:pPr>
                    <a:defRPr sz="10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dLbl>
            <c:dLbl>
              <c:idx val="2"/>
              <c:numFmt formatCode="&quot;Hyfforddeiaeth Lefel 1: &quot;0%;;;" sourceLinked="0"/>
              <c:spPr/>
              <c:txPr>
                <a:bodyPr/>
                <a:lstStyle/>
                <a:p>
                  <a:pPr>
                    <a:defRPr sz="10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dLbl>
            <c:numFmt formatCode="0%;;;" sourceLinked="0"/>
            <c:txPr>
              <a:bodyPr/>
              <a:lstStyle/>
              <a:p>
                <a:pPr>
                  <a:defRPr sz="10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dLbls>
          <c:cat>
            <c:strRef>
              <c:f>ADD!$Q$12</c:f>
              <c:strCache>
                <c:ptCount val="1"/>
                <c:pt idx="0">
                  <c:v>2015/16</c:v>
                </c:pt>
              </c:strCache>
            </c:strRef>
          </c:cat>
          <c:val>
            <c:numRef>
              <c:f>ADD!$V$11:$V$15</c:f>
              <c:numCache>
                <c:formatCode>0%</c:formatCode>
                <c:ptCount val="5"/>
                <c:pt idx="1">
                  <c:v>0</c:v>
                </c:pt>
                <c:pt idx="2">
                  <c:v>0</c:v>
                </c:pt>
              </c:numCache>
            </c:numRef>
          </c:val>
        </c:ser>
        <c:ser>
          <c:idx val="5"/>
          <c:order val="5"/>
          <c:tx>
            <c:strRef>
              <c:f>ADD!$W$2</c:f>
              <c:strCache>
                <c:ptCount val="1"/>
                <c:pt idx="0">
                  <c:v>Orange</c:v>
                </c:pt>
              </c:strCache>
            </c:strRef>
          </c:tx>
          <c:spPr>
            <a:solidFill>
              <a:srgbClr val="FF9900"/>
            </a:solidFill>
            <a:ln w="12700">
              <a:solidFill>
                <a:schemeClr val="tx1"/>
              </a:solidFill>
            </a:ln>
          </c:spPr>
          <c:invertIfNegative val="0"/>
          <c:dLbls>
            <c:dLbl>
              <c:idx val="1"/>
              <c:numFmt formatCode="&quot;Hyfforddeiaeth: &quot;0%;;;" sourceLinked="0"/>
              <c:spPr/>
              <c:txPr>
                <a:bodyPr/>
                <a:lstStyle/>
                <a:p>
                  <a:pPr>
                    <a:defRPr sz="10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dLbl>
            <c:dLbl>
              <c:idx val="2"/>
              <c:numFmt formatCode="&quot;Hyfforddeiaeth Lefel 1: &quot;0%;;;" sourceLinked="0"/>
              <c:spPr/>
              <c:txPr>
                <a:bodyPr/>
                <a:lstStyle/>
                <a:p>
                  <a:pPr>
                    <a:defRPr sz="10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dLbl>
            <c:numFmt formatCode="0%;;;" sourceLinked="0"/>
            <c:txPr>
              <a:bodyPr/>
              <a:lstStyle/>
              <a:p>
                <a:pPr>
                  <a:defRPr sz="10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dLbls>
          <c:cat>
            <c:strRef>
              <c:f>ADD!$Q$12</c:f>
              <c:strCache>
                <c:ptCount val="1"/>
                <c:pt idx="0">
                  <c:v>2015/16</c:v>
                </c:pt>
              </c:strCache>
            </c:strRef>
          </c:cat>
          <c:val>
            <c:numRef>
              <c:f>ADD!$W$11:$W$15</c:f>
              <c:numCache>
                <c:formatCode>0%</c:formatCode>
                <c:ptCount val="5"/>
                <c:pt idx="1">
                  <c:v>0</c:v>
                </c:pt>
                <c:pt idx="2">
                  <c:v>0</c:v>
                </c:pt>
              </c:numCache>
            </c:numRef>
          </c:val>
        </c:ser>
        <c:ser>
          <c:idx val="6"/>
          <c:order val="6"/>
          <c:tx>
            <c:strRef>
              <c:f>ADD!$X$2</c:f>
              <c:strCache>
                <c:ptCount val="1"/>
                <c:pt idx="0">
                  <c:v>Red</c:v>
                </c:pt>
              </c:strCache>
            </c:strRef>
          </c:tx>
          <c:spPr>
            <a:solidFill>
              <a:srgbClr val="FF0000"/>
            </a:solidFill>
            <a:ln w="12700">
              <a:solidFill>
                <a:schemeClr val="tx1"/>
              </a:solidFill>
            </a:ln>
          </c:spPr>
          <c:invertIfNegative val="0"/>
          <c:dLbls>
            <c:dLbl>
              <c:idx val="1"/>
              <c:numFmt formatCode="&quot;Hyfforddeiaeth: &quot;0%;;;" sourceLinked="0"/>
              <c:spPr/>
              <c:txPr>
                <a:bodyPr/>
                <a:lstStyle/>
                <a:p>
                  <a:pPr>
                    <a:defRPr sz="10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dLbl>
            <c:dLbl>
              <c:idx val="2"/>
              <c:numFmt formatCode="&quot;Hyfforddeiaeth Lefel 1: &quot;0%;;;" sourceLinked="0"/>
              <c:spPr/>
              <c:txPr>
                <a:bodyPr/>
                <a:lstStyle/>
                <a:p>
                  <a:pPr>
                    <a:defRPr sz="10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dLbl>
            <c:numFmt formatCode="0%;;;" sourceLinked="0"/>
            <c:txPr>
              <a:bodyPr/>
              <a:lstStyle/>
              <a:p>
                <a:pPr>
                  <a:defRPr sz="10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dLbls>
          <c:cat>
            <c:strRef>
              <c:f>ADD!$Q$12</c:f>
              <c:strCache>
                <c:ptCount val="1"/>
                <c:pt idx="0">
                  <c:v>2015/16</c:v>
                </c:pt>
              </c:strCache>
            </c:strRef>
          </c:cat>
          <c:val>
            <c:numRef>
              <c:f>ADD!$X$11:$X$15</c:f>
              <c:numCache>
                <c:formatCode>0%</c:formatCode>
                <c:ptCount val="5"/>
                <c:pt idx="1">
                  <c:v>0</c:v>
                </c:pt>
                <c:pt idx="2">
                  <c:v>0</c:v>
                </c:pt>
              </c:numCache>
            </c:numRef>
          </c:val>
        </c:ser>
        <c:dLbls>
          <c:showLegendKey val="0"/>
          <c:showVal val="0"/>
          <c:showCatName val="0"/>
          <c:showSerName val="0"/>
          <c:showPercent val="0"/>
          <c:showBubbleSize val="0"/>
        </c:dLbls>
        <c:gapWidth val="0"/>
        <c:overlap val="100"/>
        <c:axId val="196743936"/>
        <c:axId val="196745472"/>
      </c:barChart>
      <c:barChart>
        <c:barDir val="col"/>
        <c:grouping val="stacked"/>
        <c:varyColors val="0"/>
        <c:ser>
          <c:idx val="7"/>
          <c:order val="7"/>
          <c:invertIfNegative val="0"/>
          <c:cat>
            <c:strRef>
              <c:f>ADD!$Q$12</c:f>
              <c:strCache>
                <c:ptCount val="1"/>
                <c:pt idx="0">
                  <c:v>2015/16</c:v>
                </c:pt>
              </c:strCache>
            </c:strRef>
          </c:cat>
          <c:val>
            <c:numRef>
              <c:f>ADD!$R$32</c:f>
              <c:numCache>
                <c:formatCode>General</c:formatCode>
                <c:ptCount val="1"/>
              </c:numCache>
            </c:numRef>
          </c:val>
        </c:ser>
        <c:dLbls>
          <c:showLegendKey val="0"/>
          <c:showVal val="0"/>
          <c:showCatName val="0"/>
          <c:showSerName val="0"/>
          <c:showPercent val="0"/>
          <c:showBubbleSize val="0"/>
        </c:dLbls>
        <c:gapWidth val="0"/>
        <c:overlap val="100"/>
        <c:axId val="196755456"/>
        <c:axId val="196756992"/>
      </c:barChart>
      <c:catAx>
        <c:axId val="196743936"/>
        <c:scaling>
          <c:orientation val="minMax"/>
        </c:scaling>
        <c:delete val="0"/>
        <c:axPos val="t"/>
        <c:numFmt formatCode="General" sourceLinked="1"/>
        <c:majorTickMark val="none"/>
        <c:minorTickMark val="none"/>
        <c:tickLblPos val="nextTo"/>
        <c:spPr>
          <a:ln>
            <a:solidFill>
              <a:schemeClr val="tx1"/>
            </a:solidFill>
          </a:ln>
        </c:spPr>
        <c:txPr>
          <a:bodyPr rot="0" vert="horz"/>
          <a:lstStyle/>
          <a:p>
            <a:pPr>
              <a:defRPr sz="1000" b="0" i="0" u="none" strike="noStrike" baseline="0">
                <a:solidFill>
                  <a:srgbClr val="FFFFFF"/>
                </a:solidFill>
                <a:latin typeface="Calibri"/>
                <a:ea typeface="Calibri"/>
                <a:cs typeface="Calibri"/>
              </a:defRPr>
            </a:pPr>
            <a:endParaRPr lang="en-US"/>
          </a:p>
        </c:txPr>
        <c:crossAx val="196745472"/>
        <c:crosses val="max"/>
        <c:auto val="1"/>
        <c:lblAlgn val="ctr"/>
        <c:lblOffset val="100"/>
        <c:noMultiLvlLbl val="0"/>
      </c:catAx>
      <c:valAx>
        <c:axId val="196745472"/>
        <c:scaling>
          <c:orientation val="minMax"/>
          <c:max val="1"/>
          <c:min val="0"/>
        </c:scaling>
        <c:delete val="0"/>
        <c:axPos val="l"/>
        <c:majorGridlines/>
        <c:numFmt formatCode="0%" sourceLinked="0"/>
        <c:majorTickMark val="out"/>
        <c:minorTickMark val="none"/>
        <c:tickLblPos val="nextTo"/>
        <c:spPr>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196743936"/>
        <c:crosses val="autoZero"/>
        <c:crossBetween val="midCat"/>
        <c:majorUnit val="0.2"/>
      </c:valAx>
      <c:catAx>
        <c:axId val="196755456"/>
        <c:scaling>
          <c:orientation val="minMax"/>
        </c:scaling>
        <c:delete val="0"/>
        <c:axPos val="b"/>
        <c:numFmt formatCode="General" sourceLinked="1"/>
        <c:majorTickMark val="out"/>
        <c:minorTickMark val="none"/>
        <c:tickLblPos val="nextTo"/>
        <c:spPr>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196756992"/>
        <c:crosses val="autoZero"/>
        <c:auto val="1"/>
        <c:lblAlgn val="ctr"/>
        <c:lblOffset val="100"/>
        <c:noMultiLvlLbl val="0"/>
      </c:catAx>
      <c:valAx>
        <c:axId val="196756992"/>
        <c:scaling>
          <c:orientation val="minMax"/>
        </c:scaling>
        <c:delete val="1"/>
        <c:axPos val="r"/>
        <c:numFmt formatCode="General" sourceLinked="1"/>
        <c:majorTickMark val="out"/>
        <c:minorTickMark val="none"/>
        <c:tickLblPos val="nextTo"/>
        <c:crossAx val="196755456"/>
        <c:crosses val="max"/>
        <c:crossBetween val="between"/>
      </c:valAx>
      <c:spPr>
        <a:ln w="9525">
          <a:solidFill>
            <a:schemeClr val="tx1"/>
          </a:solidFill>
        </a:ln>
      </c:spPr>
    </c:plotArea>
    <c:legend>
      <c:legendPos val="b"/>
      <c:legendEntry>
        <c:idx val="0"/>
        <c:delete val="1"/>
      </c:legendEntry>
      <c:legendEntry>
        <c:idx val="1"/>
        <c:delete val="1"/>
      </c:legendEntry>
      <c:legendEntry>
        <c:idx val="3"/>
        <c:delete val="1"/>
      </c:legendEntry>
      <c:legendEntry>
        <c:idx val="4"/>
        <c:delete val="1"/>
      </c:legendEntry>
      <c:legendEntry>
        <c:idx val="5"/>
        <c:delete val="1"/>
      </c:legendEntry>
      <c:legendEntry>
        <c:idx val="6"/>
        <c:delete val="1"/>
      </c:legendEntry>
      <c:legendEntry>
        <c:idx val="7"/>
        <c:delete val="1"/>
      </c:legendEntry>
      <c:layout>
        <c:manualLayout>
          <c:xMode val="edge"/>
          <c:yMode val="edge"/>
          <c:x val="0.52986717267552186"/>
          <c:y val="0.91132756195530806"/>
          <c:w val="0.47013282732447814"/>
          <c:h val="6.2826235118400242E-2"/>
        </c:manualLayout>
      </c:layout>
      <c:overlay val="0"/>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chemeClr val="tx1"/>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checked="Checked" firstButton="1" fmlaLink="Providers!$A$22"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28575</xdr:rowOff>
    </xdr:from>
    <xdr:to>
      <xdr:col>0</xdr:col>
      <xdr:colOff>1543050</xdr:colOff>
      <xdr:row>6</xdr:row>
      <xdr:rowOff>19050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28575"/>
          <a:ext cx="1476375" cy="1400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4438650</xdr:colOff>
      <xdr:row>0</xdr:row>
      <xdr:rowOff>9525</xdr:rowOff>
    </xdr:from>
    <xdr:to>
      <xdr:col>0</xdr:col>
      <xdr:colOff>5867400</xdr:colOff>
      <xdr:row>4</xdr:row>
      <xdr:rowOff>38100</xdr:rowOff>
    </xdr:to>
    <xdr:pic>
      <xdr:nvPicPr>
        <xdr:cNvPr id="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438650" y="9525"/>
          <a:ext cx="1428750" cy="990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9525</xdr:rowOff>
        </xdr:from>
        <xdr:to>
          <xdr:col>5</xdr:col>
          <xdr:colOff>0</xdr:colOff>
          <xdr:row>32</xdr:row>
          <xdr:rowOff>123825</xdr:rowOff>
        </xdr:to>
        <xdr:sp macro="" textlink="">
          <xdr:nvSpPr>
            <xdr:cNvPr id="2236417" name="Group Box 1" hidden="1">
              <a:extLst>
                <a:ext uri="{63B3BB69-23CF-44E3-9099-C40C66FF867C}">
                  <a14:compatExt spid="_x0000_s223641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Dewiswch Ddarparwr Dysgu seiliedig ar waith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xdr:row>
          <xdr:rowOff>38100</xdr:rowOff>
        </xdr:from>
        <xdr:to>
          <xdr:col>4</xdr:col>
          <xdr:colOff>647700</xdr:colOff>
          <xdr:row>3</xdr:row>
          <xdr:rowOff>47625</xdr:rowOff>
        </xdr:to>
        <xdr:sp macro="" textlink="">
          <xdr:nvSpPr>
            <xdr:cNvPr id="2236418" name="Option Button 2" hidden="1">
              <a:extLst>
                <a:ext uri="{63B3BB69-23CF-44E3-9099-C40C66FF867C}">
                  <a14:compatExt spid="_x0000_s22364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Acorn Learning Solutions Ltd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xdr:row>
          <xdr:rowOff>142875</xdr:rowOff>
        </xdr:from>
        <xdr:to>
          <xdr:col>4</xdr:col>
          <xdr:colOff>647700</xdr:colOff>
          <xdr:row>4</xdr:row>
          <xdr:rowOff>152400</xdr:rowOff>
        </xdr:to>
        <xdr:sp macro="" textlink="">
          <xdr:nvSpPr>
            <xdr:cNvPr id="2236419" name="Option Button 3" hidden="1">
              <a:extLst>
                <a:ext uri="{63B3BB69-23CF-44E3-9099-C40C66FF867C}">
                  <a14:compatExt spid="_x0000_s22364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ACT Ltd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5</xdr:row>
          <xdr:rowOff>57150</xdr:rowOff>
        </xdr:from>
        <xdr:to>
          <xdr:col>4</xdr:col>
          <xdr:colOff>647700</xdr:colOff>
          <xdr:row>6</xdr:row>
          <xdr:rowOff>66675</xdr:rowOff>
        </xdr:to>
        <xdr:sp macro="" textlink="">
          <xdr:nvSpPr>
            <xdr:cNvPr id="2236420" name="Option Button 4" hidden="1">
              <a:extLst>
                <a:ext uri="{63B3BB69-23CF-44E3-9099-C40C66FF867C}">
                  <a14:compatExt spid="_x0000_s22364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Babcock Ltd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6</xdr:row>
          <xdr:rowOff>152400</xdr:rowOff>
        </xdr:from>
        <xdr:to>
          <xdr:col>4</xdr:col>
          <xdr:colOff>647700</xdr:colOff>
          <xdr:row>7</xdr:row>
          <xdr:rowOff>161925</xdr:rowOff>
        </xdr:to>
        <xdr:sp macro="" textlink="">
          <xdr:nvSpPr>
            <xdr:cNvPr id="2236421" name="Option Button 5" hidden="1">
              <a:extLst>
                <a:ext uri="{63B3BB69-23CF-44E3-9099-C40C66FF867C}">
                  <a14:compatExt spid="_x0000_s22364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Cambrian Training Company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8</xdr:row>
          <xdr:rowOff>57150</xdr:rowOff>
        </xdr:from>
        <xdr:to>
          <xdr:col>4</xdr:col>
          <xdr:colOff>647700</xdr:colOff>
          <xdr:row>9</xdr:row>
          <xdr:rowOff>66675</xdr:rowOff>
        </xdr:to>
        <xdr:sp macro="" textlink="">
          <xdr:nvSpPr>
            <xdr:cNvPr id="2236422" name="Option Button 6" hidden="1">
              <a:extLst>
                <a:ext uri="{63B3BB69-23CF-44E3-9099-C40C66FF867C}">
                  <a14:compatExt spid="_x0000_s22364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Cardiff and Vale College Consortium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9</xdr:row>
          <xdr:rowOff>152400</xdr:rowOff>
        </xdr:from>
        <xdr:to>
          <xdr:col>4</xdr:col>
          <xdr:colOff>647700</xdr:colOff>
          <xdr:row>10</xdr:row>
          <xdr:rowOff>161925</xdr:rowOff>
        </xdr:to>
        <xdr:sp macro="" textlink="">
          <xdr:nvSpPr>
            <xdr:cNvPr id="2236423" name="Option Button 7" hidden="1">
              <a:extLst>
                <a:ext uri="{63B3BB69-23CF-44E3-9099-C40C66FF867C}">
                  <a14:compatExt spid="_x0000_s22364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Coleg Cambria Consortium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11</xdr:row>
          <xdr:rowOff>47625</xdr:rowOff>
        </xdr:from>
        <xdr:to>
          <xdr:col>4</xdr:col>
          <xdr:colOff>647700</xdr:colOff>
          <xdr:row>12</xdr:row>
          <xdr:rowOff>57150</xdr:rowOff>
        </xdr:to>
        <xdr:sp macro="" textlink="">
          <xdr:nvSpPr>
            <xdr:cNvPr id="2236424" name="Option Button 8" hidden="1">
              <a:extLst>
                <a:ext uri="{63B3BB69-23CF-44E3-9099-C40C66FF867C}">
                  <a14:compatExt spid="_x0000_s22364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Construction Skills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12</xdr:row>
          <xdr:rowOff>152400</xdr:rowOff>
        </xdr:from>
        <xdr:to>
          <xdr:col>4</xdr:col>
          <xdr:colOff>647700</xdr:colOff>
          <xdr:row>13</xdr:row>
          <xdr:rowOff>161925</xdr:rowOff>
        </xdr:to>
        <xdr:sp macro="" textlink="">
          <xdr:nvSpPr>
            <xdr:cNvPr id="2236425" name="Option Button 9" hidden="1">
              <a:extLst>
                <a:ext uri="{63B3BB69-23CF-44E3-9099-C40C66FF867C}">
                  <a14:compatExt spid="_x0000_s22364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Gwrp Llandrillo Menai Consortium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14</xdr:row>
          <xdr:rowOff>47625</xdr:rowOff>
        </xdr:from>
        <xdr:to>
          <xdr:col>4</xdr:col>
          <xdr:colOff>647700</xdr:colOff>
          <xdr:row>15</xdr:row>
          <xdr:rowOff>57150</xdr:rowOff>
        </xdr:to>
        <xdr:sp macro="" textlink="">
          <xdr:nvSpPr>
            <xdr:cNvPr id="2236426" name="Option Button 10" hidden="1">
              <a:extLst>
                <a:ext uri="{63B3BB69-23CF-44E3-9099-C40C66FF867C}">
                  <a14:compatExt spid="_x0000_s22364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ISA Training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15</xdr:row>
          <xdr:rowOff>142875</xdr:rowOff>
        </xdr:from>
        <xdr:to>
          <xdr:col>4</xdr:col>
          <xdr:colOff>647700</xdr:colOff>
          <xdr:row>16</xdr:row>
          <xdr:rowOff>152400</xdr:rowOff>
        </xdr:to>
        <xdr:sp macro="" textlink="">
          <xdr:nvSpPr>
            <xdr:cNvPr id="2236427" name="Option Button 11" hidden="1">
              <a:extLst>
                <a:ext uri="{63B3BB69-23CF-44E3-9099-C40C66FF867C}">
                  <a14:compatExt spid="_x0000_s22364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ITEC Training Solutions Ltd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17</xdr:row>
          <xdr:rowOff>47625</xdr:rowOff>
        </xdr:from>
        <xdr:to>
          <xdr:col>4</xdr:col>
          <xdr:colOff>647700</xdr:colOff>
          <xdr:row>18</xdr:row>
          <xdr:rowOff>57150</xdr:rowOff>
        </xdr:to>
        <xdr:sp macro="" textlink="">
          <xdr:nvSpPr>
            <xdr:cNvPr id="2236428" name="Option Button 12" hidden="1">
              <a:extLst>
                <a:ext uri="{63B3BB69-23CF-44E3-9099-C40C66FF867C}">
                  <a14:compatExt spid="_x0000_s22364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Mid Wales Work Based Learning Consortium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18</xdr:row>
          <xdr:rowOff>133350</xdr:rowOff>
        </xdr:from>
        <xdr:to>
          <xdr:col>4</xdr:col>
          <xdr:colOff>647700</xdr:colOff>
          <xdr:row>19</xdr:row>
          <xdr:rowOff>142875</xdr:rowOff>
        </xdr:to>
        <xdr:sp macro="" textlink="">
          <xdr:nvSpPr>
            <xdr:cNvPr id="2236429" name="Option Button 13" hidden="1">
              <a:extLst>
                <a:ext uri="{63B3BB69-23CF-44E3-9099-C40C66FF867C}">
                  <a14:compatExt spid="_x0000_s22364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People Plus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20</xdr:row>
          <xdr:rowOff>47625</xdr:rowOff>
        </xdr:from>
        <xdr:to>
          <xdr:col>4</xdr:col>
          <xdr:colOff>647700</xdr:colOff>
          <xdr:row>21</xdr:row>
          <xdr:rowOff>57150</xdr:rowOff>
        </xdr:to>
        <xdr:sp macro="" textlink="">
          <xdr:nvSpPr>
            <xdr:cNvPr id="2236430" name="Option Button 14" hidden="1">
              <a:extLst>
                <a:ext uri="{63B3BB69-23CF-44E3-9099-C40C66FF867C}">
                  <a14:compatExt spid="_x0000_s22364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Rathbone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21</xdr:row>
          <xdr:rowOff>142875</xdr:rowOff>
        </xdr:from>
        <xdr:to>
          <xdr:col>4</xdr:col>
          <xdr:colOff>647700</xdr:colOff>
          <xdr:row>22</xdr:row>
          <xdr:rowOff>152400</xdr:rowOff>
        </xdr:to>
        <xdr:sp macro="" textlink="">
          <xdr:nvSpPr>
            <xdr:cNvPr id="2236431" name="Option Button 15" hidden="1">
              <a:extLst>
                <a:ext uri="{63B3BB69-23CF-44E3-9099-C40C66FF867C}">
                  <a14:compatExt spid="_x0000_s22364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Skills Academy @ NPTC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23</xdr:row>
          <xdr:rowOff>47625</xdr:rowOff>
        </xdr:from>
        <xdr:to>
          <xdr:col>4</xdr:col>
          <xdr:colOff>647700</xdr:colOff>
          <xdr:row>24</xdr:row>
          <xdr:rowOff>57150</xdr:rowOff>
        </xdr:to>
        <xdr:sp macro="" textlink="">
          <xdr:nvSpPr>
            <xdr:cNvPr id="2236432" name="Option Button 16" hidden="1">
              <a:extLst>
                <a:ext uri="{63B3BB69-23CF-44E3-9099-C40C66FF867C}">
                  <a14:compatExt spid="_x0000_s22364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Skills Academy Wales (South West)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24</xdr:row>
          <xdr:rowOff>142875</xdr:rowOff>
        </xdr:from>
        <xdr:to>
          <xdr:col>4</xdr:col>
          <xdr:colOff>647700</xdr:colOff>
          <xdr:row>25</xdr:row>
          <xdr:rowOff>152400</xdr:rowOff>
        </xdr:to>
        <xdr:sp macro="" textlink="">
          <xdr:nvSpPr>
            <xdr:cNvPr id="2236433" name="Option Button 17" hidden="1">
              <a:extLst>
                <a:ext uri="{63B3BB69-23CF-44E3-9099-C40C66FF867C}">
                  <a14:compatExt spid="_x0000_s22364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Swansea College Consortium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26</xdr:row>
          <xdr:rowOff>47625</xdr:rowOff>
        </xdr:from>
        <xdr:to>
          <xdr:col>4</xdr:col>
          <xdr:colOff>647700</xdr:colOff>
          <xdr:row>27</xdr:row>
          <xdr:rowOff>57150</xdr:rowOff>
        </xdr:to>
        <xdr:sp macro="" textlink="">
          <xdr:nvSpPr>
            <xdr:cNvPr id="2236434" name="Option Button 18" hidden="1">
              <a:extLst>
                <a:ext uri="{63B3BB69-23CF-44E3-9099-C40C66FF867C}">
                  <a14:compatExt spid="_x0000_s22364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T2 Group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27</xdr:row>
          <xdr:rowOff>152400</xdr:rowOff>
        </xdr:from>
        <xdr:to>
          <xdr:col>4</xdr:col>
          <xdr:colOff>647700</xdr:colOff>
          <xdr:row>28</xdr:row>
          <xdr:rowOff>161925</xdr:rowOff>
        </xdr:to>
        <xdr:sp macro="" textlink="">
          <xdr:nvSpPr>
            <xdr:cNvPr id="2236435" name="Option Button 19" hidden="1">
              <a:extLst>
                <a:ext uri="{63B3BB69-23CF-44E3-9099-C40C66FF867C}">
                  <a14:compatExt spid="_x0000_s22364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The CADCentre UK Ltd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29</xdr:row>
          <xdr:rowOff>47625</xdr:rowOff>
        </xdr:from>
        <xdr:to>
          <xdr:col>4</xdr:col>
          <xdr:colOff>647700</xdr:colOff>
          <xdr:row>30</xdr:row>
          <xdr:rowOff>57150</xdr:rowOff>
        </xdr:to>
        <xdr:sp macro="" textlink="">
          <xdr:nvSpPr>
            <xdr:cNvPr id="2236436" name="Option Button 20" hidden="1">
              <a:extLst>
                <a:ext uri="{63B3BB69-23CF-44E3-9099-C40C66FF867C}">
                  <a14:compatExt spid="_x0000_s22364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Torfaen Training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30</xdr:row>
          <xdr:rowOff>152400</xdr:rowOff>
        </xdr:from>
        <xdr:to>
          <xdr:col>4</xdr:col>
          <xdr:colOff>647700</xdr:colOff>
          <xdr:row>31</xdr:row>
          <xdr:rowOff>161925</xdr:rowOff>
        </xdr:to>
        <xdr:sp macro="" textlink="">
          <xdr:nvSpPr>
            <xdr:cNvPr id="2236437" name="Option Button 21" hidden="1">
              <a:extLst>
                <a:ext uri="{63B3BB69-23CF-44E3-9099-C40C66FF867C}">
                  <a14:compatExt spid="_x0000_s22364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Vocational Skills Partnership</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38100</xdr:colOff>
      <xdr:row>1</xdr:row>
      <xdr:rowOff>38100</xdr:rowOff>
    </xdr:from>
    <xdr:to>
      <xdr:col>1</xdr:col>
      <xdr:colOff>2066925</xdr:colOff>
      <xdr:row>19</xdr:row>
      <xdr:rowOff>57150</xdr:rowOff>
    </xdr:to>
    <xdr:graphicFrame macro="">
      <xdr:nvGraphicFramePr>
        <xdr:cNvPr id="127010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2152650</xdr:colOff>
      <xdr:row>1</xdr:row>
      <xdr:rowOff>38100</xdr:rowOff>
    </xdr:from>
    <xdr:to>
      <xdr:col>5</xdr:col>
      <xdr:colOff>1581150</xdr:colOff>
      <xdr:row>19</xdr:row>
      <xdr:rowOff>57150</xdr:rowOff>
    </xdr:to>
    <xdr:graphicFrame macro="">
      <xdr:nvGraphicFramePr>
        <xdr:cNvPr id="1270101"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2152650</xdr:colOff>
      <xdr:row>19</xdr:row>
      <xdr:rowOff>123825</xdr:rowOff>
    </xdr:from>
    <xdr:to>
      <xdr:col>5</xdr:col>
      <xdr:colOff>1581150</xdr:colOff>
      <xdr:row>38</xdr:row>
      <xdr:rowOff>323850</xdr:rowOff>
    </xdr:to>
    <xdr:graphicFrame macro="">
      <xdr:nvGraphicFramePr>
        <xdr:cNvPr id="1270102"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38100</xdr:colOff>
      <xdr:row>19</xdr:row>
      <xdr:rowOff>104775</xdr:rowOff>
    </xdr:from>
    <xdr:to>
      <xdr:col>1</xdr:col>
      <xdr:colOff>2066925</xdr:colOff>
      <xdr:row>38</xdr:row>
      <xdr:rowOff>314325</xdr:rowOff>
    </xdr:to>
    <xdr:graphicFrame macro="">
      <xdr:nvGraphicFramePr>
        <xdr:cNvPr id="127010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llyw.cymru/topics/educationandskills/skillsandtraining/traineeships/?lang=cy" TargetMode="External"/><Relationship Id="rId2" Type="http://schemas.openxmlformats.org/officeDocument/2006/relationships/hyperlink" Target="http://llyw.cymru/topics/educationandskills/skillsandtraining/apprenticeships/?skip=1&amp;lang=cy" TargetMode="External"/><Relationship Id="rId1" Type="http://schemas.openxmlformats.org/officeDocument/2006/relationships/hyperlink" Target="llyw.cymru/ansawdd" TargetMode="External"/><Relationship Id="rId6" Type="http://schemas.openxmlformats.org/officeDocument/2006/relationships/drawing" Target="../drawings/drawing1.xml"/><Relationship Id="rId5" Type="http://schemas.openxmlformats.org/officeDocument/2006/relationships/hyperlink" Target="mailto:askWBL@wales.gsi.gov.uk" TargetMode="External"/><Relationship Id="rId4" Type="http://schemas.openxmlformats.org/officeDocument/2006/relationships/hyperlink" Target="http://llyw.cymru/topics/educationandskills/skillsandtraining/work-ready/?skip=1&amp;lang=cy"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95"/>
  <sheetViews>
    <sheetView tabSelected="1" workbookViewId="0"/>
  </sheetViews>
  <sheetFormatPr defaultRowHeight="15"/>
  <cols>
    <col min="1" max="1" width="72.44140625" style="111" customWidth="1"/>
    <col min="2" max="16384" width="8.88671875" style="111"/>
  </cols>
  <sheetData>
    <row r="1" spans="1:1" ht="20.25">
      <c r="A1" s="110"/>
    </row>
    <row r="2" spans="1:1" ht="20.25">
      <c r="A2" s="110"/>
    </row>
    <row r="3" spans="1:1" ht="20.25">
      <c r="A3" s="110"/>
    </row>
    <row r="5" spans="1:1" ht="20.25">
      <c r="A5" s="110"/>
    </row>
    <row r="6" spans="1:1">
      <c r="A6" s="112"/>
    </row>
    <row r="7" spans="1:1">
      <c r="A7" s="113"/>
    </row>
    <row r="8" spans="1:1" ht="40.5">
      <c r="A8" s="110" t="s">
        <v>116</v>
      </c>
    </row>
    <row r="9" spans="1:1">
      <c r="A9" s="113"/>
    </row>
    <row r="10" spans="1:1">
      <c r="A10" s="114" t="s">
        <v>117</v>
      </c>
    </row>
    <row r="11" spans="1:1">
      <c r="A11" s="113"/>
    </row>
    <row r="12" spans="1:1" ht="18">
      <c r="A12" s="115" t="s">
        <v>118</v>
      </c>
    </row>
    <row r="13" spans="1:1">
      <c r="A13" s="112"/>
    </row>
    <row r="14" spans="1:1" ht="60">
      <c r="A14" s="116" t="s">
        <v>119</v>
      </c>
    </row>
    <row r="15" spans="1:1">
      <c r="A15" s="112"/>
    </row>
    <row r="16" spans="1:1" ht="30">
      <c r="A16" s="145" t="s">
        <v>163</v>
      </c>
    </row>
    <row r="17" spans="1:2">
      <c r="A17" s="117"/>
    </row>
    <row r="18" spans="1:2" ht="18">
      <c r="A18" s="118" t="s">
        <v>120</v>
      </c>
    </row>
    <row r="19" spans="1:2">
      <c r="A19" s="117"/>
    </row>
    <row r="20" spans="1:2" ht="90">
      <c r="A20" s="116" t="s">
        <v>121</v>
      </c>
    </row>
    <row r="21" spans="1:2">
      <c r="A21" s="112"/>
    </row>
    <row r="22" spans="1:2" ht="75">
      <c r="A22" s="116" t="s">
        <v>122</v>
      </c>
    </row>
    <row r="23" spans="1:2">
      <c r="A23" s="117"/>
    </row>
    <row r="24" spans="1:2" ht="18">
      <c r="A24" s="118" t="s">
        <v>123</v>
      </c>
    </row>
    <row r="25" spans="1:2">
      <c r="A25" s="117"/>
    </row>
    <row r="26" spans="1:2" ht="30">
      <c r="A26" s="117" t="s">
        <v>124</v>
      </c>
    </row>
    <row r="27" spans="1:2" ht="15.75" thickBot="1">
      <c r="A27" s="117"/>
    </row>
    <row r="28" spans="1:2" ht="44.25">
      <c r="A28" s="119" t="s">
        <v>125</v>
      </c>
      <c r="B28" s="120"/>
    </row>
    <row r="29" spans="1:2" ht="44.25">
      <c r="A29" s="121" t="s">
        <v>126</v>
      </c>
      <c r="B29" s="120"/>
    </row>
    <row r="30" spans="1:2" ht="47.25" customHeight="1">
      <c r="A30" s="122" t="s">
        <v>127</v>
      </c>
      <c r="B30" s="120"/>
    </row>
    <row r="31" spans="1:2" ht="44.25">
      <c r="A31" s="122" t="s">
        <v>128</v>
      </c>
      <c r="B31" s="120"/>
    </row>
    <row r="32" spans="1:2">
      <c r="A32" s="117"/>
    </row>
    <row r="33" spans="1:2">
      <c r="A33" s="116" t="s">
        <v>129</v>
      </c>
    </row>
    <row r="34" spans="1:2">
      <c r="A34" s="117"/>
    </row>
    <row r="35" spans="1:2" ht="19.5">
      <c r="A35" s="123" t="s">
        <v>130</v>
      </c>
    </row>
    <row r="36" spans="1:2">
      <c r="A36" s="117"/>
    </row>
    <row r="37" spans="1:2" ht="30">
      <c r="A37" s="117" t="s">
        <v>131</v>
      </c>
    </row>
    <row r="38" spans="1:2">
      <c r="A38" s="117"/>
    </row>
    <row r="39" spans="1:2">
      <c r="A39" s="161" t="s">
        <v>132</v>
      </c>
      <c r="B39" s="112"/>
    </row>
    <row r="40" spans="1:2">
      <c r="A40" s="162"/>
      <c r="B40" s="117"/>
    </row>
    <row r="41" spans="1:2" ht="54" customHeight="1">
      <c r="A41" s="162"/>
      <c r="B41" s="114"/>
    </row>
    <row r="42" spans="1:2">
      <c r="A42" s="112"/>
    </row>
    <row r="43" spans="1:2">
      <c r="A43" s="161" t="s">
        <v>133</v>
      </c>
      <c r="B43" s="114"/>
    </row>
    <row r="44" spans="1:2">
      <c r="A44" s="162"/>
      <c r="B44" s="112"/>
    </row>
    <row r="45" spans="1:2" ht="56.25" customHeight="1">
      <c r="A45" s="162"/>
      <c r="B45" s="114"/>
    </row>
    <row r="46" spans="1:2">
      <c r="A46" s="117"/>
    </row>
    <row r="47" spans="1:2" ht="31.5" thickBot="1">
      <c r="A47" s="116" t="s">
        <v>134</v>
      </c>
    </row>
    <row r="48" spans="1:2" ht="16.5" thickBot="1">
      <c r="A48" s="124" t="s">
        <v>96</v>
      </c>
    </row>
    <row r="49" spans="1:2" ht="16.5" thickBot="1">
      <c r="A49" s="125" t="s">
        <v>135</v>
      </c>
    </row>
    <row r="50" spans="1:2" ht="16.5" thickBot="1">
      <c r="A50" s="126" t="s">
        <v>136</v>
      </c>
    </row>
    <row r="51" spans="1:2" ht="16.5" thickBot="1">
      <c r="A51" s="127" t="s">
        <v>137</v>
      </c>
    </row>
    <row r="52" spans="1:2">
      <c r="A52" s="113"/>
    </row>
    <row r="53" spans="1:2">
      <c r="A53" s="161" t="s">
        <v>138</v>
      </c>
      <c r="B53" s="114"/>
    </row>
    <row r="54" spans="1:2">
      <c r="A54" s="161"/>
      <c r="B54" s="114"/>
    </row>
    <row r="55" spans="1:2">
      <c r="A55" s="161"/>
      <c r="B55" s="112"/>
    </row>
    <row r="56" spans="1:2" ht="34.5" customHeight="1">
      <c r="A56" s="161"/>
      <c r="B56" s="113"/>
    </row>
    <row r="57" spans="1:2">
      <c r="A57" s="128"/>
      <c r="B57" s="113"/>
    </row>
    <row r="58" spans="1:2">
      <c r="A58" s="129" t="s">
        <v>139</v>
      </c>
      <c r="B58" s="113"/>
    </row>
    <row r="59" spans="1:2">
      <c r="A59" s="130" t="s">
        <v>140</v>
      </c>
      <c r="B59" s="113"/>
    </row>
    <row r="60" spans="1:2">
      <c r="A60" s="131" t="s">
        <v>141</v>
      </c>
      <c r="B60" s="113"/>
    </row>
    <row r="61" spans="1:2">
      <c r="A61" s="132" t="s">
        <v>142</v>
      </c>
      <c r="B61" s="113"/>
    </row>
    <row r="62" spans="1:2">
      <c r="A62" s="133" t="s">
        <v>143</v>
      </c>
      <c r="B62" s="113"/>
    </row>
    <row r="63" spans="1:2">
      <c r="A63" s="134" t="s">
        <v>144</v>
      </c>
      <c r="B63" s="113"/>
    </row>
    <row r="64" spans="1:2">
      <c r="A64" s="135"/>
      <c r="B64" s="113"/>
    </row>
    <row r="65" spans="1:2" ht="67.5" customHeight="1">
      <c r="A65" s="136" t="s">
        <v>145</v>
      </c>
      <c r="B65" s="113"/>
    </row>
    <row r="66" spans="1:2">
      <c r="A66" s="135"/>
      <c r="B66" s="113"/>
    </row>
    <row r="67" spans="1:2">
      <c r="A67" s="137" t="s">
        <v>146</v>
      </c>
      <c r="B67" s="137"/>
    </row>
    <row r="68" spans="1:2" ht="15.75" thickBot="1">
      <c r="A68" s="137"/>
      <c r="B68" s="137"/>
    </row>
    <row r="69" spans="1:2" ht="15.75" thickBot="1">
      <c r="A69" s="138" t="s">
        <v>147</v>
      </c>
    </row>
    <row r="70" spans="1:2" ht="15.75" thickBot="1">
      <c r="A70" s="139" t="s">
        <v>99</v>
      </c>
    </row>
    <row r="71" spans="1:2" ht="15.75" thickBot="1">
      <c r="A71" s="140" t="s">
        <v>3</v>
      </c>
    </row>
    <row r="72" spans="1:2" ht="15.75" thickBot="1">
      <c r="A72" s="141" t="s">
        <v>4</v>
      </c>
    </row>
    <row r="73" spans="1:2" ht="15.75" thickBot="1">
      <c r="A73" s="142" t="s">
        <v>103</v>
      </c>
    </row>
    <row r="74" spans="1:2">
      <c r="A74" s="113"/>
    </row>
    <row r="75" spans="1:2" ht="19.5">
      <c r="A75" s="123" t="s">
        <v>148</v>
      </c>
    </row>
    <row r="76" spans="1:2">
      <c r="A76" s="117"/>
    </row>
    <row r="77" spans="1:2" ht="105">
      <c r="A77" s="143" t="s">
        <v>149</v>
      </c>
      <c r="B77" s="144"/>
    </row>
    <row r="78" spans="1:2">
      <c r="A78" s="117"/>
    </row>
    <row r="79" spans="1:2" ht="60">
      <c r="A79" s="143" t="s">
        <v>150</v>
      </c>
      <c r="B79" s="144"/>
    </row>
    <row r="80" spans="1:2">
      <c r="A80" s="117"/>
    </row>
    <row r="81" spans="1:2">
      <c r="A81" s="117"/>
    </row>
    <row r="82" spans="1:2" ht="18">
      <c r="A82" s="118" t="s">
        <v>151</v>
      </c>
    </row>
    <row r="83" spans="1:2">
      <c r="A83" s="117"/>
    </row>
    <row r="84" spans="1:2" ht="30">
      <c r="A84" s="145" t="s">
        <v>164</v>
      </c>
      <c r="B84" s="145"/>
    </row>
    <row r="85" spans="1:2">
      <c r="A85" s="112"/>
    </row>
    <row r="86" spans="1:2" ht="30">
      <c r="A86" s="143" t="s">
        <v>152</v>
      </c>
      <c r="B86" s="144"/>
    </row>
    <row r="87" spans="1:2">
      <c r="A87" s="117"/>
    </row>
    <row r="88" spans="1:2" ht="15.75">
      <c r="A88" s="146" t="s">
        <v>153</v>
      </c>
    </row>
    <row r="89" spans="1:2" ht="30">
      <c r="A89" s="147" t="s">
        <v>165</v>
      </c>
    </row>
    <row r="90" spans="1:2">
      <c r="A90" s="117"/>
    </row>
    <row r="91" spans="1:2" ht="15.75">
      <c r="A91" s="146" t="s">
        <v>154</v>
      </c>
    </row>
    <row r="92" spans="1:2">
      <c r="A92" s="147" t="s">
        <v>166</v>
      </c>
    </row>
    <row r="93" spans="1:2">
      <c r="A93" s="117"/>
    </row>
    <row r="94" spans="1:2" ht="15.75">
      <c r="A94" s="146" t="s">
        <v>155</v>
      </c>
    </row>
    <row r="95" spans="1:2">
      <c r="A95" s="147" t="s">
        <v>167</v>
      </c>
    </row>
  </sheetData>
  <sheetProtection selectLockedCells="1" selectUnlockedCells="1"/>
  <mergeCells count="3">
    <mergeCell ref="A39:A41"/>
    <mergeCell ref="A43:A45"/>
    <mergeCell ref="A53:A56"/>
  </mergeCells>
  <hyperlinks>
    <hyperlink ref="A16" r:id="rId1"/>
    <hyperlink ref="A89" r:id="rId2"/>
    <hyperlink ref="A92" r:id="rId3"/>
    <hyperlink ref="A95" r:id="rId4"/>
    <hyperlink ref="A84" r:id="rId5"/>
  </hyperlinks>
  <pageMargins left="0.7" right="0.7" top="0.75" bottom="0.75" header="0.3" footer="0.3"/>
  <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F36"/>
  <sheetViews>
    <sheetView workbookViewId="0">
      <selection activeCell="F10" sqref="F10"/>
    </sheetView>
  </sheetViews>
  <sheetFormatPr defaultColWidth="0" defaultRowHeight="15" customHeight="1" zeroHeight="1"/>
  <cols>
    <col min="1" max="1" width="6.88671875" style="159" customWidth="1"/>
    <col min="2" max="5" width="8.88671875" style="159" customWidth="1"/>
    <col min="6" max="6" width="6.88671875" style="159" customWidth="1"/>
    <col min="7" max="16384" width="0" style="159" hidden="1"/>
  </cols>
  <sheetData>
    <row r="1"/>
    <row r="2"/>
    <row r="3"/>
    <row r="4"/>
    <row r="5"/>
    <row r="6"/>
    <row r="7"/>
    <row r="8"/>
    <row r="9"/>
    <row r="10"/>
    <row r="11"/>
    <row r="12"/>
    <row r="13"/>
    <row r="14"/>
    <row r="15"/>
    <row r="16"/>
    <row r="17"/>
    <row r="18"/>
    <row r="19"/>
    <row r="20"/>
    <row r="21"/>
    <row r="22"/>
    <row r="23"/>
    <row r="24"/>
    <row r="25"/>
    <row r="26"/>
    <row r="27"/>
    <row r="28"/>
    <row r="29"/>
    <row r="30"/>
    <row r="31"/>
    <row r="32"/>
    <row r="33" spans="1:6"/>
    <row r="34" spans="1:6">
      <c r="A34" s="163" t="s">
        <v>114</v>
      </c>
      <c r="B34" s="163"/>
      <c r="C34" s="163"/>
      <c r="D34" s="163"/>
      <c r="E34" s="163"/>
      <c r="F34" s="163"/>
    </row>
    <row r="35" spans="1:6">
      <c r="A35" s="163"/>
      <c r="B35" s="163"/>
      <c r="C35" s="163"/>
      <c r="D35" s="163"/>
      <c r="E35" s="163"/>
      <c r="F35" s="163"/>
    </row>
    <row r="36" spans="1:6">
      <c r="A36" s="163"/>
      <c r="B36" s="163"/>
      <c r="C36" s="163"/>
      <c r="D36" s="163"/>
      <c r="E36" s="163"/>
      <c r="F36" s="163"/>
    </row>
  </sheetData>
  <sheetProtection sheet="1" objects="1" scenarios="1" selectLockedCells="1" selectUnlockedCells="1"/>
  <mergeCells count="1">
    <mergeCell ref="A34:F36"/>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36417" r:id="rId4" name="Group Box 1">
              <controlPr defaultSize="0" autoFill="0" autoPict="0">
                <anchor moveWithCells="1">
                  <from>
                    <xdr:col>1</xdr:col>
                    <xdr:colOff>9525</xdr:colOff>
                    <xdr:row>1</xdr:row>
                    <xdr:rowOff>9525</xdr:rowOff>
                  </from>
                  <to>
                    <xdr:col>5</xdr:col>
                    <xdr:colOff>0</xdr:colOff>
                    <xdr:row>32</xdr:row>
                    <xdr:rowOff>123825</xdr:rowOff>
                  </to>
                </anchor>
              </controlPr>
            </control>
          </mc:Choice>
        </mc:AlternateContent>
        <mc:AlternateContent xmlns:mc="http://schemas.openxmlformats.org/markup-compatibility/2006">
          <mc:Choice Requires="x14">
            <control shapeId="2236418" r:id="rId5" name="Option Button 2">
              <controlPr defaultSize="0" autoFill="0" autoLine="0" autoPict="0">
                <anchor moveWithCells="1">
                  <from>
                    <xdr:col>1</xdr:col>
                    <xdr:colOff>180975</xdr:colOff>
                    <xdr:row>2</xdr:row>
                    <xdr:rowOff>38100</xdr:rowOff>
                  </from>
                  <to>
                    <xdr:col>4</xdr:col>
                    <xdr:colOff>647700</xdr:colOff>
                    <xdr:row>3</xdr:row>
                    <xdr:rowOff>47625</xdr:rowOff>
                  </to>
                </anchor>
              </controlPr>
            </control>
          </mc:Choice>
        </mc:AlternateContent>
        <mc:AlternateContent xmlns:mc="http://schemas.openxmlformats.org/markup-compatibility/2006">
          <mc:Choice Requires="x14">
            <control shapeId="2236419" r:id="rId6" name="Option Button 3">
              <controlPr defaultSize="0" autoFill="0" autoLine="0" autoPict="0">
                <anchor moveWithCells="1">
                  <from>
                    <xdr:col>1</xdr:col>
                    <xdr:colOff>180975</xdr:colOff>
                    <xdr:row>3</xdr:row>
                    <xdr:rowOff>142875</xdr:rowOff>
                  </from>
                  <to>
                    <xdr:col>4</xdr:col>
                    <xdr:colOff>647700</xdr:colOff>
                    <xdr:row>4</xdr:row>
                    <xdr:rowOff>152400</xdr:rowOff>
                  </to>
                </anchor>
              </controlPr>
            </control>
          </mc:Choice>
        </mc:AlternateContent>
        <mc:AlternateContent xmlns:mc="http://schemas.openxmlformats.org/markup-compatibility/2006">
          <mc:Choice Requires="x14">
            <control shapeId="2236420" r:id="rId7" name="Option Button 4">
              <controlPr defaultSize="0" autoFill="0" autoLine="0" autoPict="0">
                <anchor moveWithCells="1">
                  <from>
                    <xdr:col>1</xdr:col>
                    <xdr:colOff>180975</xdr:colOff>
                    <xdr:row>5</xdr:row>
                    <xdr:rowOff>57150</xdr:rowOff>
                  </from>
                  <to>
                    <xdr:col>4</xdr:col>
                    <xdr:colOff>647700</xdr:colOff>
                    <xdr:row>6</xdr:row>
                    <xdr:rowOff>66675</xdr:rowOff>
                  </to>
                </anchor>
              </controlPr>
            </control>
          </mc:Choice>
        </mc:AlternateContent>
        <mc:AlternateContent xmlns:mc="http://schemas.openxmlformats.org/markup-compatibility/2006">
          <mc:Choice Requires="x14">
            <control shapeId="2236421" r:id="rId8" name="Option Button 5">
              <controlPr defaultSize="0" autoFill="0" autoLine="0" autoPict="0">
                <anchor moveWithCells="1">
                  <from>
                    <xdr:col>1</xdr:col>
                    <xdr:colOff>180975</xdr:colOff>
                    <xdr:row>6</xdr:row>
                    <xdr:rowOff>152400</xdr:rowOff>
                  </from>
                  <to>
                    <xdr:col>4</xdr:col>
                    <xdr:colOff>647700</xdr:colOff>
                    <xdr:row>7</xdr:row>
                    <xdr:rowOff>161925</xdr:rowOff>
                  </to>
                </anchor>
              </controlPr>
            </control>
          </mc:Choice>
        </mc:AlternateContent>
        <mc:AlternateContent xmlns:mc="http://schemas.openxmlformats.org/markup-compatibility/2006">
          <mc:Choice Requires="x14">
            <control shapeId="2236422" r:id="rId9" name="Option Button 6">
              <controlPr defaultSize="0" autoFill="0" autoLine="0" autoPict="0">
                <anchor moveWithCells="1">
                  <from>
                    <xdr:col>1</xdr:col>
                    <xdr:colOff>180975</xdr:colOff>
                    <xdr:row>8</xdr:row>
                    <xdr:rowOff>57150</xdr:rowOff>
                  </from>
                  <to>
                    <xdr:col>4</xdr:col>
                    <xdr:colOff>647700</xdr:colOff>
                    <xdr:row>9</xdr:row>
                    <xdr:rowOff>66675</xdr:rowOff>
                  </to>
                </anchor>
              </controlPr>
            </control>
          </mc:Choice>
        </mc:AlternateContent>
        <mc:AlternateContent xmlns:mc="http://schemas.openxmlformats.org/markup-compatibility/2006">
          <mc:Choice Requires="x14">
            <control shapeId="2236423" r:id="rId10" name="Option Button 7">
              <controlPr defaultSize="0" autoFill="0" autoLine="0" autoPict="0">
                <anchor moveWithCells="1">
                  <from>
                    <xdr:col>1</xdr:col>
                    <xdr:colOff>180975</xdr:colOff>
                    <xdr:row>9</xdr:row>
                    <xdr:rowOff>152400</xdr:rowOff>
                  </from>
                  <to>
                    <xdr:col>4</xdr:col>
                    <xdr:colOff>647700</xdr:colOff>
                    <xdr:row>10</xdr:row>
                    <xdr:rowOff>161925</xdr:rowOff>
                  </to>
                </anchor>
              </controlPr>
            </control>
          </mc:Choice>
        </mc:AlternateContent>
        <mc:AlternateContent xmlns:mc="http://schemas.openxmlformats.org/markup-compatibility/2006">
          <mc:Choice Requires="x14">
            <control shapeId="2236424" r:id="rId11" name="Option Button 8">
              <controlPr defaultSize="0" autoFill="0" autoLine="0" autoPict="0">
                <anchor moveWithCells="1">
                  <from>
                    <xdr:col>1</xdr:col>
                    <xdr:colOff>180975</xdr:colOff>
                    <xdr:row>11</xdr:row>
                    <xdr:rowOff>47625</xdr:rowOff>
                  </from>
                  <to>
                    <xdr:col>4</xdr:col>
                    <xdr:colOff>647700</xdr:colOff>
                    <xdr:row>12</xdr:row>
                    <xdr:rowOff>57150</xdr:rowOff>
                  </to>
                </anchor>
              </controlPr>
            </control>
          </mc:Choice>
        </mc:AlternateContent>
        <mc:AlternateContent xmlns:mc="http://schemas.openxmlformats.org/markup-compatibility/2006">
          <mc:Choice Requires="x14">
            <control shapeId="2236425" r:id="rId12" name="Option Button 9">
              <controlPr defaultSize="0" autoFill="0" autoLine="0" autoPict="0">
                <anchor moveWithCells="1">
                  <from>
                    <xdr:col>1</xdr:col>
                    <xdr:colOff>180975</xdr:colOff>
                    <xdr:row>12</xdr:row>
                    <xdr:rowOff>152400</xdr:rowOff>
                  </from>
                  <to>
                    <xdr:col>4</xdr:col>
                    <xdr:colOff>647700</xdr:colOff>
                    <xdr:row>13</xdr:row>
                    <xdr:rowOff>161925</xdr:rowOff>
                  </to>
                </anchor>
              </controlPr>
            </control>
          </mc:Choice>
        </mc:AlternateContent>
        <mc:AlternateContent xmlns:mc="http://schemas.openxmlformats.org/markup-compatibility/2006">
          <mc:Choice Requires="x14">
            <control shapeId="2236426" r:id="rId13" name="Option Button 10">
              <controlPr defaultSize="0" autoFill="0" autoLine="0" autoPict="0">
                <anchor moveWithCells="1">
                  <from>
                    <xdr:col>1</xdr:col>
                    <xdr:colOff>180975</xdr:colOff>
                    <xdr:row>14</xdr:row>
                    <xdr:rowOff>47625</xdr:rowOff>
                  </from>
                  <to>
                    <xdr:col>4</xdr:col>
                    <xdr:colOff>647700</xdr:colOff>
                    <xdr:row>15</xdr:row>
                    <xdr:rowOff>57150</xdr:rowOff>
                  </to>
                </anchor>
              </controlPr>
            </control>
          </mc:Choice>
        </mc:AlternateContent>
        <mc:AlternateContent xmlns:mc="http://schemas.openxmlformats.org/markup-compatibility/2006">
          <mc:Choice Requires="x14">
            <control shapeId="2236427" r:id="rId14" name="Option Button 11">
              <controlPr defaultSize="0" autoFill="0" autoLine="0" autoPict="0">
                <anchor moveWithCells="1">
                  <from>
                    <xdr:col>1</xdr:col>
                    <xdr:colOff>180975</xdr:colOff>
                    <xdr:row>15</xdr:row>
                    <xdr:rowOff>142875</xdr:rowOff>
                  </from>
                  <to>
                    <xdr:col>4</xdr:col>
                    <xdr:colOff>647700</xdr:colOff>
                    <xdr:row>16</xdr:row>
                    <xdr:rowOff>152400</xdr:rowOff>
                  </to>
                </anchor>
              </controlPr>
            </control>
          </mc:Choice>
        </mc:AlternateContent>
        <mc:AlternateContent xmlns:mc="http://schemas.openxmlformats.org/markup-compatibility/2006">
          <mc:Choice Requires="x14">
            <control shapeId="2236428" r:id="rId15" name="Option Button 12">
              <controlPr defaultSize="0" autoFill="0" autoLine="0" autoPict="0">
                <anchor moveWithCells="1">
                  <from>
                    <xdr:col>1</xdr:col>
                    <xdr:colOff>180975</xdr:colOff>
                    <xdr:row>17</xdr:row>
                    <xdr:rowOff>47625</xdr:rowOff>
                  </from>
                  <to>
                    <xdr:col>4</xdr:col>
                    <xdr:colOff>647700</xdr:colOff>
                    <xdr:row>18</xdr:row>
                    <xdr:rowOff>57150</xdr:rowOff>
                  </to>
                </anchor>
              </controlPr>
            </control>
          </mc:Choice>
        </mc:AlternateContent>
        <mc:AlternateContent xmlns:mc="http://schemas.openxmlformats.org/markup-compatibility/2006">
          <mc:Choice Requires="x14">
            <control shapeId="2236429" r:id="rId16" name="Option Button 13">
              <controlPr defaultSize="0" autoFill="0" autoLine="0" autoPict="0">
                <anchor moveWithCells="1">
                  <from>
                    <xdr:col>1</xdr:col>
                    <xdr:colOff>180975</xdr:colOff>
                    <xdr:row>18</xdr:row>
                    <xdr:rowOff>133350</xdr:rowOff>
                  </from>
                  <to>
                    <xdr:col>4</xdr:col>
                    <xdr:colOff>647700</xdr:colOff>
                    <xdr:row>19</xdr:row>
                    <xdr:rowOff>142875</xdr:rowOff>
                  </to>
                </anchor>
              </controlPr>
            </control>
          </mc:Choice>
        </mc:AlternateContent>
        <mc:AlternateContent xmlns:mc="http://schemas.openxmlformats.org/markup-compatibility/2006">
          <mc:Choice Requires="x14">
            <control shapeId="2236430" r:id="rId17" name="Option Button 14">
              <controlPr defaultSize="0" autoFill="0" autoLine="0" autoPict="0">
                <anchor moveWithCells="1">
                  <from>
                    <xdr:col>1</xdr:col>
                    <xdr:colOff>180975</xdr:colOff>
                    <xdr:row>20</xdr:row>
                    <xdr:rowOff>47625</xdr:rowOff>
                  </from>
                  <to>
                    <xdr:col>4</xdr:col>
                    <xdr:colOff>647700</xdr:colOff>
                    <xdr:row>21</xdr:row>
                    <xdr:rowOff>57150</xdr:rowOff>
                  </to>
                </anchor>
              </controlPr>
            </control>
          </mc:Choice>
        </mc:AlternateContent>
        <mc:AlternateContent xmlns:mc="http://schemas.openxmlformats.org/markup-compatibility/2006">
          <mc:Choice Requires="x14">
            <control shapeId="2236431" r:id="rId18" name="Option Button 15">
              <controlPr defaultSize="0" autoFill="0" autoLine="0" autoPict="0">
                <anchor moveWithCells="1">
                  <from>
                    <xdr:col>1</xdr:col>
                    <xdr:colOff>180975</xdr:colOff>
                    <xdr:row>21</xdr:row>
                    <xdr:rowOff>142875</xdr:rowOff>
                  </from>
                  <to>
                    <xdr:col>4</xdr:col>
                    <xdr:colOff>647700</xdr:colOff>
                    <xdr:row>22</xdr:row>
                    <xdr:rowOff>152400</xdr:rowOff>
                  </to>
                </anchor>
              </controlPr>
            </control>
          </mc:Choice>
        </mc:AlternateContent>
        <mc:AlternateContent xmlns:mc="http://schemas.openxmlformats.org/markup-compatibility/2006">
          <mc:Choice Requires="x14">
            <control shapeId="2236432" r:id="rId19" name="Option Button 16">
              <controlPr defaultSize="0" autoFill="0" autoLine="0" autoPict="0">
                <anchor moveWithCells="1">
                  <from>
                    <xdr:col>1</xdr:col>
                    <xdr:colOff>180975</xdr:colOff>
                    <xdr:row>23</xdr:row>
                    <xdr:rowOff>47625</xdr:rowOff>
                  </from>
                  <to>
                    <xdr:col>4</xdr:col>
                    <xdr:colOff>647700</xdr:colOff>
                    <xdr:row>24</xdr:row>
                    <xdr:rowOff>57150</xdr:rowOff>
                  </to>
                </anchor>
              </controlPr>
            </control>
          </mc:Choice>
        </mc:AlternateContent>
        <mc:AlternateContent xmlns:mc="http://schemas.openxmlformats.org/markup-compatibility/2006">
          <mc:Choice Requires="x14">
            <control shapeId="2236433" r:id="rId20" name="Option Button 17">
              <controlPr defaultSize="0" autoFill="0" autoLine="0" autoPict="0">
                <anchor moveWithCells="1">
                  <from>
                    <xdr:col>1</xdr:col>
                    <xdr:colOff>180975</xdr:colOff>
                    <xdr:row>24</xdr:row>
                    <xdr:rowOff>142875</xdr:rowOff>
                  </from>
                  <to>
                    <xdr:col>4</xdr:col>
                    <xdr:colOff>647700</xdr:colOff>
                    <xdr:row>25</xdr:row>
                    <xdr:rowOff>152400</xdr:rowOff>
                  </to>
                </anchor>
              </controlPr>
            </control>
          </mc:Choice>
        </mc:AlternateContent>
        <mc:AlternateContent xmlns:mc="http://schemas.openxmlformats.org/markup-compatibility/2006">
          <mc:Choice Requires="x14">
            <control shapeId="2236434" r:id="rId21" name="Option Button 18">
              <controlPr defaultSize="0" autoFill="0" autoLine="0" autoPict="0">
                <anchor moveWithCells="1">
                  <from>
                    <xdr:col>1</xdr:col>
                    <xdr:colOff>180975</xdr:colOff>
                    <xdr:row>26</xdr:row>
                    <xdr:rowOff>47625</xdr:rowOff>
                  </from>
                  <to>
                    <xdr:col>4</xdr:col>
                    <xdr:colOff>647700</xdr:colOff>
                    <xdr:row>27</xdr:row>
                    <xdr:rowOff>57150</xdr:rowOff>
                  </to>
                </anchor>
              </controlPr>
            </control>
          </mc:Choice>
        </mc:AlternateContent>
        <mc:AlternateContent xmlns:mc="http://schemas.openxmlformats.org/markup-compatibility/2006">
          <mc:Choice Requires="x14">
            <control shapeId="2236435" r:id="rId22" name="Option Button 19">
              <controlPr defaultSize="0" autoFill="0" autoLine="0" autoPict="0">
                <anchor moveWithCells="1">
                  <from>
                    <xdr:col>1</xdr:col>
                    <xdr:colOff>180975</xdr:colOff>
                    <xdr:row>27</xdr:row>
                    <xdr:rowOff>152400</xdr:rowOff>
                  </from>
                  <to>
                    <xdr:col>4</xdr:col>
                    <xdr:colOff>647700</xdr:colOff>
                    <xdr:row>28</xdr:row>
                    <xdr:rowOff>161925</xdr:rowOff>
                  </to>
                </anchor>
              </controlPr>
            </control>
          </mc:Choice>
        </mc:AlternateContent>
        <mc:AlternateContent xmlns:mc="http://schemas.openxmlformats.org/markup-compatibility/2006">
          <mc:Choice Requires="x14">
            <control shapeId="2236436" r:id="rId23" name="Option Button 20">
              <controlPr defaultSize="0" autoFill="0" autoLine="0" autoPict="0">
                <anchor moveWithCells="1">
                  <from>
                    <xdr:col>1</xdr:col>
                    <xdr:colOff>180975</xdr:colOff>
                    <xdr:row>29</xdr:row>
                    <xdr:rowOff>47625</xdr:rowOff>
                  </from>
                  <to>
                    <xdr:col>4</xdr:col>
                    <xdr:colOff>647700</xdr:colOff>
                    <xdr:row>30</xdr:row>
                    <xdr:rowOff>57150</xdr:rowOff>
                  </to>
                </anchor>
              </controlPr>
            </control>
          </mc:Choice>
        </mc:AlternateContent>
        <mc:AlternateContent xmlns:mc="http://schemas.openxmlformats.org/markup-compatibility/2006">
          <mc:Choice Requires="x14">
            <control shapeId="2236437" r:id="rId24" name="Option Button 21">
              <controlPr defaultSize="0" autoFill="0" autoLine="0" autoPict="0">
                <anchor moveWithCells="1">
                  <from>
                    <xdr:col>1</xdr:col>
                    <xdr:colOff>180975</xdr:colOff>
                    <xdr:row>30</xdr:row>
                    <xdr:rowOff>152400</xdr:rowOff>
                  </from>
                  <to>
                    <xdr:col>4</xdr:col>
                    <xdr:colOff>647700</xdr:colOff>
                    <xdr:row>31</xdr:row>
                    <xdr:rowOff>161925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AA65"/>
  <sheetViews>
    <sheetView view="pageBreakPreview" zoomScale="90" zoomScaleNormal="80" zoomScaleSheetLayoutView="90" workbookViewId="0"/>
  </sheetViews>
  <sheetFormatPr defaultRowHeight="15"/>
  <cols>
    <col min="1" max="1" width="34.88671875" customWidth="1"/>
    <col min="2" max="2" width="31.88671875" customWidth="1"/>
    <col min="3" max="3" width="11.6640625" hidden="1" customWidth="1"/>
    <col min="4" max="4" width="16.33203125" customWidth="1"/>
    <col min="5" max="5" width="17" customWidth="1"/>
    <col min="6" max="6" width="18.88671875" customWidth="1"/>
    <col min="7" max="7" width="9.77734375" customWidth="1"/>
    <col min="25" max="25" width="17" customWidth="1"/>
    <col min="26" max="26" width="14.88671875" customWidth="1"/>
    <col min="27" max="27" width="15.44140625" customWidth="1"/>
  </cols>
  <sheetData>
    <row r="1" spans="1:27" ht="23.25">
      <c r="A1" s="5" t="str">
        <f>VLOOKUP(Providers!$A$22,Providers!$A$1:$C$20,3,FALSE)</f>
        <v>ENW'R DARPARWR: ACORN LEARNING SOLUTIONS LTD</v>
      </c>
      <c r="C1" t="str">
        <f>VLOOKUP(Providers!$A$22,Providers!$A$1:$C$20,2,FALSE)</f>
        <v>T0000006</v>
      </c>
      <c r="E1" s="13"/>
      <c r="H1" s="89" t="s">
        <v>105</v>
      </c>
      <c r="I1" s="89"/>
      <c r="J1" s="89"/>
      <c r="K1" s="89"/>
      <c r="L1" s="89"/>
      <c r="M1" s="89"/>
      <c r="N1" s="89"/>
      <c r="O1" s="89"/>
      <c r="P1" s="89"/>
      <c r="Q1" s="89" t="s">
        <v>107</v>
      </c>
      <c r="R1" s="89"/>
      <c r="S1" s="89"/>
      <c r="T1" s="89"/>
      <c r="U1" s="89"/>
      <c r="V1" s="89"/>
      <c r="W1" s="89"/>
      <c r="X1" s="89"/>
      <c r="Y1" s="89"/>
    </row>
    <row r="2" spans="1:27">
      <c r="H2" s="90"/>
      <c r="I2" s="90" t="s">
        <v>55</v>
      </c>
      <c r="J2" s="90" t="s">
        <v>76</v>
      </c>
      <c r="K2" s="91" t="s">
        <v>51</v>
      </c>
      <c r="L2" s="91" t="s">
        <v>52</v>
      </c>
      <c r="M2" s="91" t="s">
        <v>53</v>
      </c>
      <c r="N2" s="91" t="s">
        <v>54</v>
      </c>
      <c r="O2" s="90"/>
      <c r="P2" s="91"/>
      <c r="Q2" s="90"/>
      <c r="R2" s="90" t="s">
        <v>11</v>
      </c>
      <c r="S2" s="91" t="s">
        <v>12</v>
      </c>
      <c r="T2" s="89" t="s">
        <v>112</v>
      </c>
      <c r="U2" s="91" t="s">
        <v>51</v>
      </c>
      <c r="V2" s="91" t="s">
        <v>52</v>
      </c>
      <c r="W2" s="91" t="s">
        <v>53</v>
      </c>
      <c r="X2" s="91" t="s">
        <v>54</v>
      </c>
      <c r="Y2" s="92"/>
    </row>
    <row r="3" spans="1:27">
      <c r="H3" s="89"/>
      <c r="I3" s="89"/>
      <c r="J3" s="89"/>
      <c r="K3" s="89"/>
      <c r="L3" s="89"/>
      <c r="M3" s="89"/>
      <c r="N3" s="89"/>
      <c r="O3" s="89"/>
      <c r="P3" s="93"/>
      <c r="Q3" s="94"/>
      <c r="R3" s="91"/>
      <c r="S3" s="91"/>
      <c r="T3" s="91"/>
      <c r="U3" s="91"/>
      <c r="V3" s="91"/>
      <c r="W3" s="91"/>
      <c r="X3" s="91"/>
      <c r="Y3" s="95"/>
      <c r="Z3" s="79"/>
      <c r="AA3" s="79"/>
    </row>
    <row r="4" spans="1:27">
      <c r="A4" s="29"/>
      <c r="B4" s="6"/>
      <c r="C4" s="6"/>
      <c r="D4" s="23"/>
      <c r="H4" s="164" t="s">
        <v>5</v>
      </c>
      <c r="I4" s="96">
        <f>VLOOKUP($C$1,Data!$A$4:$P$24,2,FALSE)</f>
        <v>0.77</v>
      </c>
      <c r="J4" s="90"/>
      <c r="K4" s="90"/>
      <c r="L4" s="90"/>
      <c r="M4" s="90"/>
      <c r="N4" s="90"/>
      <c r="O4" s="90"/>
      <c r="P4" s="93"/>
      <c r="Q4" s="164" t="s">
        <v>5</v>
      </c>
      <c r="R4" s="97">
        <f>VLOOKUP($C$1,Data!$A$4:$P$24,8,FALSE)</f>
        <v>0</v>
      </c>
      <c r="S4" s="91"/>
      <c r="T4" s="90"/>
      <c r="U4" s="90"/>
      <c r="V4" s="90"/>
      <c r="W4" s="90"/>
      <c r="X4" s="90"/>
      <c r="Y4" s="90"/>
      <c r="Z4" s="80"/>
      <c r="AA4" s="80"/>
    </row>
    <row r="5" spans="1:27">
      <c r="A5" s="29"/>
      <c r="B5" s="6"/>
      <c r="C5" s="6"/>
      <c r="D5" s="23"/>
      <c r="H5" s="164"/>
      <c r="I5" s="90"/>
      <c r="J5" s="98">
        <v>0.84</v>
      </c>
      <c r="K5" s="90"/>
      <c r="L5" s="90"/>
      <c r="M5" s="90"/>
      <c r="N5" s="90"/>
      <c r="O5" s="90"/>
      <c r="P5" s="93"/>
      <c r="Q5" s="164"/>
      <c r="R5" s="90"/>
      <c r="S5" s="97">
        <f>VLOOKUP($C$1,Data!$A$4:$P$24,9,FALSE)</f>
        <v>0</v>
      </c>
      <c r="T5" s="98"/>
      <c r="U5" s="90"/>
      <c r="V5" s="90"/>
      <c r="W5" s="90"/>
      <c r="X5" s="90"/>
      <c r="Y5" s="90"/>
      <c r="Z5" s="80"/>
      <c r="AA5" s="80"/>
    </row>
    <row r="6" spans="1:27">
      <c r="A6" s="29"/>
      <c r="B6" s="6"/>
      <c r="C6" s="6"/>
      <c r="D6" s="23"/>
      <c r="H6" s="89"/>
      <c r="I6" s="89"/>
      <c r="J6" s="89"/>
      <c r="K6" s="89"/>
      <c r="L6" s="89"/>
      <c r="M6" s="89"/>
      <c r="N6" s="89"/>
      <c r="O6" s="89"/>
      <c r="P6" s="93"/>
      <c r="Q6" s="164"/>
      <c r="R6" s="96"/>
      <c r="S6" s="91"/>
      <c r="T6" s="99"/>
      <c r="U6" s="90"/>
      <c r="V6" s="90"/>
      <c r="W6" s="90"/>
      <c r="X6" s="90"/>
      <c r="Y6" s="90"/>
      <c r="Z6" s="80"/>
      <c r="AA6" s="80"/>
    </row>
    <row r="7" spans="1:27">
      <c r="H7" s="164" t="s">
        <v>7</v>
      </c>
      <c r="I7" s="96">
        <f>VLOOKUP($C$1,Data!$A$4:$P$24,3,FALSE)</f>
        <v>0.82</v>
      </c>
      <c r="J7" s="90"/>
      <c r="K7" s="90"/>
      <c r="L7" s="90"/>
      <c r="M7" s="90"/>
      <c r="N7" s="90"/>
      <c r="O7" s="90"/>
      <c r="P7" s="93"/>
      <c r="Q7" s="93"/>
      <c r="R7" s="91"/>
      <c r="S7" s="100"/>
      <c r="T7" s="100"/>
      <c r="U7" s="101"/>
      <c r="V7" s="101"/>
      <c r="W7" s="94"/>
      <c r="X7" s="91"/>
      <c r="Y7" s="102"/>
      <c r="Z7" s="80"/>
      <c r="AA7" s="80"/>
    </row>
    <row r="8" spans="1:27">
      <c r="A8" s="29"/>
      <c r="B8" s="6"/>
      <c r="C8" s="6"/>
      <c r="D8" s="23"/>
      <c r="H8" s="164"/>
      <c r="I8" s="90"/>
      <c r="J8" s="98">
        <v>0.82</v>
      </c>
      <c r="K8" s="90"/>
      <c r="L8" s="90"/>
      <c r="M8" s="90"/>
      <c r="N8" s="90"/>
      <c r="O8" s="90"/>
      <c r="P8" s="93"/>
      <c r="Q8" s="164" t="s">
        <v>7</v>
      </c>
      <c r="R8" s="97">
        <f>VLOOKUP($C$1,Data!$A$4:$P$24,10,FALSE)</f>
        <v>0</v>
      </c>
      <c r="S8" s="91"/>
      <c r="T8" s="90"/>
      <c r="U8" s="90"/>
      <c r="V8" s="90"/>
      <c r="W8" s="90"/>
      <c r="X8" s="90"/>
      <c r="Y8" s="90"/>
    </row>
    <row r="9" spans="1:27">
      <c r="A9" s="29"/>
      <c r="B9" s="6"/>
      <c r="C9" s="6"/>
      <c r="D9" s="23"/>
      <c r="H9" s="89"/>
      <c r="I9" s="89"/>
      <c r="J9" s="89"/>
      <c r="K9" s="89"/>
      <c r="L9" s="89"/>
      <c r="M9" s="89"/>
      <c r="N9" s="89"/>
      <c r="O9" s="89"/>
      <c r="P9" s="91"/>
      <c r="Q9" s="164"/>
      <c r="R9" s="90"/>
      <c r="S9" s="97">
        <f>VLOOKUP($C$1,Data!$A$4:$P$24,11,FALSE)</f>
        <v>0</v>
      </c>
      <c r="T9" s="98"/>
      <c r="U9" s="90"/>
      <c r="V9" s="90"/>
      <c r="W9" s="90"/>
      <c r="X9" s="90"/>
      <c r="Y9" s="90"/>
    </row>
    <row r="10" spans="1:27">
      <c r="A10" s="29"/>
      <c r="B10" s="6"/>
      <c r="C10" s="6"/>
      <c r="D10" s="6"/>
      <c r="H10" s="164" t="s">
        <v>13</v>
      </c>
      <c r="I10" s="90"/>
      <c r="J10" s="90"/>
      <c r="K10" s="100" t="str">
        <f>IF(O10&gt;=0.9,O10,"")</f>
        <v/>
      </c>
      <c r="L10" s="100">
        <f>IF(O10&gt;=0.8,IF(O10&lt;0.9, O10,""),"")</f>
        <v>0.85</v>
      </c>
      <c r="M10" s="101" t="str">
        <f>IF(O10&gt;=0.75,IF(O10&lt;0.8, O10,""),"")</f>
        <v/>
      </c>
      <c r="N10" s="101" t="str">
        <f>IF(O10&lt;0.75,O10,"")</f>
        <v/>
      </c>
      <c r="O10" s="96">
        <f>VLOOKUP($C$1,Data!$A$4:$P$24,4,FALSE)</f>
        <v>0.85</v>
      </c>
      <c r="P10" s="91"/>
      <c r="Q10" s="164"/>
      <c r="R10" s="90"/>
      <c r="S10" s="91"/>
      <c r="T10" s="99"/>
      <c r="U10" s="100"/>
      <c r="V10" s="100"/>
      <c r="W10" s="101"/>
      <c r="X10" s="101"/>
      <c r="Y10" s="96"/>
    </row>
    <row r="11" spans="1:27">
      <c r="H11" s="164"/>
      <c r="I11" s="90"/>
      <c r="J11" s="103">
        <v>0.81</v>
      </c>
      <c r="K11" s="90"/>
      <c r="L11" s="90"/>
      <c r="M11" s="90"/>
      <c r="N11" s="90"/>
      <c r="O11" s="96"/>
      <c r="P11" s="91"/>
      <c r="Q11" s="104"/>
      <c r="R11" s="91"/>
      <c r="S11" s="91"/>
      <c r="T11" s="91"/>
      <c r="U11" s="91"/>
      <c r="V11" s="91"/>
      <c r="W11" s="91"/>
      <c r="X11" s="91"/>
      <c r="Y11" s="92"/>
    </row>
    <row r="12" spans="1:27">
      <c r="A12" s="29"/>
      <c r="B12" s="6"/>
      <c r="D12" s="6"/>
      <c r="E12" s="6"/>
      <c r="H12" s="89"/>
      <c r="I12" s="89"/>
      <c r="J12" s="89"/>
      <c r="K12" s="89"/>
      <c r="L12" s="89"/>
      <c r="M12" s="89"/>
      <c r="N12" s="89"/>
      <c r="O12" s="89"/>
      <c r="P12" s="91"/>
      <c r="Q12" s="164" t="s">
        <v>13</v>
      </c>
      <c r="R12" s="90"/>
      <c r="S12" s="91"/>
      <c r="T12" s="90"/>
      <c r="U12" s="100" t="str">
        <f>IF(Y12&gt;=0.8,Y12,"")</f>
        <v xml:space="preserve"> </v>
      </c>
      <c r="V12" s="100" t="str">
        <f>IF(Y12&gt;=0.7,IF(Y12&lt;0.8, Y12,""),"")</f>
        <v/>
      </c>
      <c r="W12" s="101" t="str">
        <f>IF(Y12&gt;=0.6,IF(Y12&lt;0.7, Y12,""),"")</f>
        <v/>
      </c>
      <c r="X12" s="101" t="str">
        <f>IF(Y12&lt;0.6,Y12,"")</f>
        <v/>
      </c>
      <c r="Y12" s="97" t="str">
        <f>VLOOKUP($C$1,Data!$A$4:$P$24,12,FALSE)</f>
        <v xml:space="preserve"> </v>
      </c>
      <c r="Z12" s="6"/>
    </row>
    <row r="13" spans="1:27">
      <c r="A13" s="29"/>
      <c r="B13" s="6"/>
      <c r="D13" s="6"/>
      <c r="E13" s="6"/>
      <c r="H13" s="89" t="s">
        <v>106</v>
      </c>
      <c r="I13" s="89"/>
      <c r="J13" s="89"/>
      <c r="K13" s="89"/>
      <c r="L13" s="89"/>
      <c r="M13" s="89"/>
      <c r="N13" s="89"/>
      <c r="O13" s="89"/>
      <c r="P13" s="91"/>
      <c r="Q13" s="164"/>
      <c r="R13" s="90"/>
      <c r="S13" s="91"/>
      <c r="T13" s="90"/>
      <c r="U13" s="100" t="str">
        <f>IF(Y13&gt;=0.75,Y13,"")</f>
        <v xml:space="preserve"> </v>
      </c>
      <c r="V13" s="100" t="str">
        <f>IF(Y13&gt;=0.65,IF(Y13&lt;0.75, Y13,""),"")</f>
        <v/>
      </c>
      <c r="W13" s="101" t="str">
        <f>IF(Y13&gt;=0.55,IF(Y13&lt;0.65, Y13,""),"")</f>
        <v/>
      </c>
      <c r="X13" s="101" t="str">
        <f>IF(Y13&lt;0.55,Y13,"")</f>
        <v/>
      </c>
      <c r="Y13" s="97" t="str">
        <f>VLOOKUP($C$1,Data!$A$4:$P$24,13,FALSE)</f>
        <v xml:space="preserve"> </v>
      </c>
      <c r="Z13" s="6"/>
    </row>
    <row r="14" spans="1:27">
      <c r="A14" s="29"/>
      <c r="B14" s="6"/>
      <c r="D14" s="6"/>
      <c r="E14" s="6"/>
      <c r="H14" s="90"/>
      <c r="I14" s="90" t="s">
        <v>55</v>
      </c>
      <c r="J14" s="90" t="s">
        <v>77</v>
      </c>
      <c r="K14" s="91" t="s">
        <v>51</v>
      </c>
      <c r="L14" s="91" t="s">
        <v>52</v>
      </c>
      <c r="M14" s="91" t="s">
        <v>53</v>
      </c>
      <c r="N14" s="91" t="s">
        <v>54</v>
      </c>
      <c r="O14" s="90"/>
      <c r="P14" s="91"/>
      <c r="Q14" s="164"/>
      <c r="R14" s="96"/>
      <c r="S14" s="90"/>
      <c r="T14" s="103">
        <v>0.68</v>
      </c>
      <c r="U14" s="90"/>
      <c r="V14" s="90"/>
      <c r="W14" s="90"/>
      <c r="X14" s="90"/>
      <c r="Y14" s="90"/>
    </row>
    <row r="15" spans="1:27">
      <c r="B15" s="6"/>
      <c r="H15" s="89"/>
      <c r="I15" s="89"/>
      <c r="J15" s="89"/>
      <c r="K15" s="89"/>
      <c r="L15" s="89"/>
      <c r="M15" s="89"/>
      <c r="N15" s="89"/>
      <c r="O15" s="89"/>
      <c r="P15" s="91"/>
      <c r="Q15" s="93"/>
      <c r="R15" s="91"/>
      <c r="S15" s="100"/>
      <c r="T15" s="100"/>
      <c r="U15" s="101"/>
      <c r="V15" s="101"/>
      <c r="W15" s="94"/>
      <c r="X15" s="91"/>
      <c r="Y15" s="92"/>
    </row>
    <row r="16" spans="1:27">
      <c r="A16" s="29"/>
      <c r="B16" s="6"/>
      <c r="D16" s="6"/>
      <c r="E16" s="23"/>
      <c r="H16" s="164" t="s">
        <v>5</v>
      </c>
      <c r="I16" s="96">
        <f>VLOOKUP($C$1,Data!$A$4:$P$24,5,FALSE)</f>
        <v>0.77</v>
      </c>
      <c r="J16" s="90"/>
      <c r="K16" s="90"/>
      <c r="L16" s="90"/>
      <c r="M16" s="90"/>
      <c r="N16" s="90"/>
      <c r="O16" s="90"/>
      <c r="P16" s="91"/>
      <c r="Q16" s="93" t="s">
        <v>108</v>
      </c>
      <c r="R16" s="91"/>
      <c r="S16" s="91"/>
      <c r="T16" s="91"/>
      <c r="U16" s="91"/>
      <c r="V16" s="91"/>
      <c r="W16" s="91"/>
      <c r="X16" s="90"/>
      <c r="Y16" s="89"/>
    </row>
    <row r="17" spans="1:25">
      <c r="A17" s="29"/>
      <c r="B17" s="6"/>
      <c r="D17" s="6"/>
      <c r="E17" s="23"/>
      <c r="H17" s="164"/>
      <c r="I17" s="90"/>
      <c r="J17" s="98">
        <v>0.83</v>
      </c>
      <c r="K17" s="90"/>
      <c r="L17" s="90"/>
      <c r="M17" s="90"/>
      <c r="N17" s="90"/>
      <c r="O17" s="90"/>
      <c r="P17" s="91"/>
      <c r="Q17" s="105"/>
      <c r="R17" s="90" t="s">
        <v>56</v>
      </c>
      <c r="S17" s="89" t="s">
        <v>112</v>
      </c>
      <c r="T17" s="91" t="s">
        <v>51</v>
      </c>
      <c r="U17" s="91" t="s">
        <v>52</v>
      </c>
      <c r="V17" s="91" t="s">
        <v>53</v>
      </c>
      <c r="W17" s="91" t="s">
        <v>54</v>
      </c>
      <c r="X17" s="90"/>
      <c r="Y17" s="89"/>
    </row>
    <row r="18" spans="1:25">
      <c r="A18" s="29"/>
      <c r="B18" s="6"/>
      <c r="D18" s="6"/>
      <c r="H18" s="106"/>
      <c r="I18" s="89"/>
      <c r="J18" s="89"/>
      <c r="K18" s="89"/>
      <c r="L18" s="89"/>
      <c r="M18" s="89"/>
      <c r="N18" s="89"/>
      <c r="O18" s="89"/>
      <c r="P18" s="91"/>
      <c r="Q18" s="93"/>
      <c r="R18" s="91"/>
      <c r="S18" s="91"/>
      <c r="T18" s="91"/>
      <c r="U18" s="91"/>
      <c r="V18" s="91"/>
      <c r="W18" s="91"/>
      <c r="X18" s="91"/>
      <c r="Y18" s="89"/>
    </row>
    <row r="19" spans="1:25">
      <c r="H19" s="164" t="s">
        <v>7</v>
      </c>
      <c r="I19" s="96">
        <f>VLOOKUP($C$1,Data!$A$4:$P$24,6,FALSE)</f>
        <v>0.81</v>
      </c>
      <c r="J19" s="90"/>
      <c r="K19" s="90"/>
      <c r="L19" s="90"/>
      <c r="M19" s="90"/>
      <c r="N19" s="90"/>
      <c r="O19" s="90"/>
      <c r="P19" s="107"/>
      <c r="Q19" s="164" t="s">
        <v>5</v>
      </c>
      <c r="R19" s="96" t="str">
        <f>VLOOKUP($C$1,Data!$A$4:$P$24,14,FALSE)</f>
        <v xml:space="preserve"> </v>
      </c>
      <c r="S19" s="90"/>
      <c r="T19" s="90"/>
      <c r="U19" s="90"/>
      <c r="V19" s="90"/>
      <c r="W19" s="90"/>
      <c r="X19" s="90"/>
      <c r="Y19" s="89"/>
    </row>
    <row r="20" spans="1:25">
      <c r="H20" s="164"/>
      <c r="I20" s="90"/>
      <c r="J20" s="98">
        <v>0.83</v>
      </c>
      <c r="K20" s="90"/>
      <c r="L20" s="90"/>
      <c r="M20" s="90"/>
      <c r="N20" s="90"/>
      <c r="O20" s="90"/>
      <c r="P20" s="107"/>
      <c r="Q20" s="164"/>
      <c r="R20" s="90"/>
      <c r="S20" s="98">
        <v>0.55000000000000004</v>
      </c>
      <c r="T20" s="90"/>
      <c r="U20" s="90"/>
      <c r="V20" s="90"/>
      <c r="W20" s="90"/>
      <c r="X20" s="90"/>
      <c r="Y20" s="89"/>
    </row>
    <row r="21" spans="1:25">
      <c r="H21" s="106"/>
      <c r="I21" s="89"/>
      <c r="J21" s="89"/>
      <c r="K21" s="89"/>
      <c r="L21" s="89"/>
      <c r="M21" s="89"/>
      <c r="N21" s="89"/>
      <c r="O21" s="89"/>
      <c r="P21" s="107"/>
      <c r="Q21" s="104"/>
      <c r="R21" s="91"/>
      <c r="S21" s="108"/>
      <c r="T21" s="91"/>
      <c r="U21" s="91"/>
      <c r="V21" s="91"/>
      <c r="W21" s="91"/>
      <c r="X21" s="91"/>
      <c r="Y21" s="89"/>
    </row>
    <row r="22" spans="1:25">
      <c r="H22" s="164" t="s">
        <v>13</v>
      </c>
      <c r="I22" s="90"/>
      <c r="J22" s="90"/>
      <c r="K22" s="100" t="str">
        <f>IF(O22&gt;=0.9,O22,"")</f>
        <v/>
      </c>
      <c r="L22" s="100">
        <f>IF(O22&gt;=0.8,IF(O22&lt;0.9, O22,""),"")</f>
        <v>0.82</v>
      </c>
      <c r="M22" s="101" t="str">
        <f>IF(O22&gt;=0.75,IF(O22&lt;0.8, O22,""),"")</f>
        <v/>
      </c>
      <c r="N22" s="101" t="str">
        <f>IF(O22&lt;0.75,O22,"")</f>
        <v/>
      </c>
      <c r="O22" s="96">
        <f>VLOOKUP($C$1,Data!$A$4:$P$24,7,FALSE)</f>
        <v>0.82</v>
      </c>
      <c r="P22" s="107"/>
      <c r="Q22" s="164" t="s">
        <v>7</v>
      </c>
      <c r="R22" s="96">
        <f>VLOOKUP($C$1,Data!$A$4:$P$24,16,FALSE)</f>
        <v>0.08</v>
      </c>
      <c r="S22" s="90"/>
      <c r="T22" s="90"/>
      <c r="U22" s="90"/>
      <c r="V22" s="90"/>
      <c r="W22" s="90"/>
      <c r="X22" s="90"/>
      <c r="Y22" s="89"/>
    </row>
    <row r="23" spans="1:25">
      <c r="H23" s="164"/>
      <c r="I23" s="90"/>
      <c r="J23" s="103">
        <v>0.83</v>
      </c>
      <c r="K23" s="90"/>
      <c r="L23" s="90"/>
      <c r="M23" s="90"/>
      <c r="N23" s="90"/>
      <c r="O23" s="90"/>
      <c r="P23" s="107"/>
      <c r="Q23" s="164"/>
      <c r="R23" s="90"/>
      <c r="S23" s="98">
        <v>0.56999999999999995</v>
      </c>
      <c r="T23" s="90"/>
      <c r="U23" s="90"/>
      <c r="V23" s="90"/>
      <c r="W23" s="90"/>
      <c r="X23" s="90"/>
      <c r="Y23" s="89"/>
    </row>
    <row r="24" spans="1:25">
      <c r="H24" s="89"/>
      <c r="I24" s="89"/>
      <c r="J24" s="89"/>
      <c r="K24" s="89"/>
      <c r="L24" s="89"/>
      <c r="M24" s="89"/>
      <c r="N24" s="89"/>
      <c r="O24" s="89"/>
      <c r="P24" s="107"/>
      <c r="Q24" s="93"/>
      <c r="R24" s="91"/>
      <c r="S24" s="108"/>
      <c r="T24" s="100"/>
      <c r="U24" s="100"/>
      <c r="V24" s="101"/>
      <c r="W24" s="101"/>
      <c r="X24" s="94"/>
      <c r="Y24" s="89"/>
    </row>
    <row r="25" spans="1:25">
      <c r="H25" s="89"/>
      <c r="I25" s="89"/>
      <c r="J25" s="89"/>
      <c r="K25" s="89"/>
      <c r="L25" s="89"/>
      <c r="M25" s="89"/>
      <c r="N25" s="89"/>
      <c r="O25" s="89"/>
      <c r="P25" s="107"/>
      <c r="Q25" s="164" t="s">
        <v>13</v>
      </c>
      <c r="R25" s="90"/>
      <c r="S25" s="90"/>
      <c r="T25" s="100" t="str">
        <f>IF(X25&gt;=0.7,X25,"")</f>
        <v/>
      </c>
      <c r="U25" s="100" t="str">
        <f>IF(X25&gt;=0.6,IF(X25&lt;0.7, X25,""),"")</f>
        <v/>
      </c>
      <c r="V25" s="101" t="str">
        <f>IF(X25&gt;=0.5,IF(X25&lt;0.6, X25,""),"")</f>
        <v/>
      </c>
      <c r="W25" s="101">
        <f>IF(X25&lt;0.5,X25,"")</f>
        <v>0.08</v>
      </c>
      <c r="X25" s="96">
        <f>VLOOKUP($C$1,Data!$A$4:$P$24,16,FALSE)</f>
        <v>0.08</v>
      </c>
      <c r="Y25" s="89"/>
    </row>
    <row r="26" spans="1:25">
      <c r="H26" s="89"/>
      <c r="I26" s="89"/>
      <c r="J26" s="89"/>
      <c r="K26" s="89"/>
      <c r="L26" s="89"/>
      <c r="M26" s="89"/>
      <c r="N26" s="89"/>
      <c r="O26" s="89"/>
      <c r="P26" s="107"/>
      <c r="Q26" s="164"/>
      <c r="R26" s="90"/>
      <c r="S26" s="103">
        <v>0.56999999999999995</v>
      </c>
      <c r="T26" s="90"/>
      <c r="U26" s="90"/>
      <c r="V26" s="90"/>
      <c r="W26" s="90"/>
      <c r="X26" s="90"/>
      <c r="Y26" s="89"/>
    </row>
    <row r="27" spans="1:25">
      <c r="H27" s="89"/>
      <c r="I27" s="89"/>
      <c r="J27" s="89"/>
      <c r="K27" s="89"/>
      <c r="L27" s="89"/>
      <c r="M27" s="89"/>
      <c r="N27" s="89"/>
      <c r="O27" s="89"/>
      <c r="P27" s="107"/>
      <c r="Q27" s="94"/>
      <c r="R27" s="91"/>
      <c r="S27" s="91"/>
      <c r="T27" s="91"/>
      <c r="U27" s="91"/>
      <c r="V27" s="91"/>
      <c r="W27" s="91"/>
      <c r="X27" s="91"/>
      <c r="Y27" s="89"/>
    </row>
    <row r="28" spans="1:25">
      <c r="H28" s="89"/>
      <c r="I28" s="89" t="s">
        <v>104</v>
      </c>
      <c r="J28" s="89"/>
      <c r="K28" s="89"/>
      <c r="L28" s="89"/>
      <c r="M28" s="89"/>
      <c r="N28" s="89"/>
      <c r="O28" s="89"/>
      <c r="P28" s="90"/>
      <c r="Q28" s="90"/>
      <c r="R28" s="98"/>
      <c r="S28" s="90"/>
      <c r="T28" s="90"/>
      <c r="U28" s="90"/>
      <c r="V28" s="90"/>
      <c r="W28" s="90"/>
      <c r="X28" s="90"/>
      <c r="Y28" s="89"/>
    </row>
    <row r="29" spans="1:25">
      <c r="H29" s="89"/>
      <c r="I29" s="89" t="s">
        <v>111</v>
      </c>
      <c r="J29" s="89"/>
      <c r="K29" s="89"/>
      <c r="L29" s="89"/>
      <c r="M29" s="89"/>
      <c r="N29" s="89"/>
      <c r="O29" s="89"/>
      <c r="P29" s="91"/>
      <c r="Q29" s="91"/>
      <c r="R29" s="91"/>
      <c r="S29" s="91"/>
      <c r="T29" s="91"/>
      <c r="U29" s="91"/>
      <c r="V29" s="91"/>
      <c r="W29" s="91"/>
      <c r="X29" s="90"/>
      <c r="Y29" s="89"/>
    </row>
    <row r="30" spans="1:25">
      <c r="H30" s="89"/>
      <c r="I30" s="89" t="s">
        <v>110</v>
      </c>
      <c r="J30" s="89"/>
      <c r="K30" s="89"/>
      <c r="L30" s="89"/>
      <c r="M30" s="89"/>
      <c r="N30" s="89"/>
      <c r="O30" s="89"/>
      <c r="P30" s="107"/>
      <c r="Q30" s="89"/>
      <c r="R30" s="91"/>
      <c r="S30" s="91"/>
      <c r="T30" s="91"/>
      <c r="U30" s="91"/>
      <c r="V30" s="91"/>
      <c r="W30" s="91"/>
      <c r="X30" s="90"/>
      <c r="Y30" s="89"/>
    </row>
    <row r="31" spans="1:25">
      <c r="H31" s="89"/>
      <c r="J31" s="89"/>
      <c r="K31" s="89"/>
      <c r="L31" s="89"/>
      <c r="M31" s="89"/>
      <c r="N31" s="89"/>
      <c r="O31" s="89"/>
      <c r="P31" s="107"/>
      <c r="Q31" s="89"/>
      <c r="R31" s="108"/>
      <c r="S31" s="91"/>
      <c r="T31" s="91"/>
      <c r="U31" s="91"/>
      <c r="V31" s="91"/>
      <c r="W31" s="91"/>
      <c r="X31" s="90"/>
      <c r="Y31" s="89"/>
    </row>
    <row r="32" spans="1:25">
      <c r="H32" s="89"/>
      <c r="I32" s="89"/>
      <c r="J32" s="89"/>
      <c r="K32" s="89"/>
      <c r="L32" s="89"/>
      <c r="M32" s="89"/>
      <c r="N32" s="89"/>
      <c r="O32" s="89"/>
      <c r="P32" s="107"/>
      <c r="Q32" s="89"/>
      <c r="R32" s="91"/>
      <c r="S32" s="91"/>
      <c r="T32" s="91"/>
      <c r="U32" s="91"/>
      <c r="V32" s="91"/>
      <c r="W32" s="91"/>
      <c r="X32" s="90"/>
      <c r="Y32" s="89"/>
    </row>
    <row r="33" spans="1:24">
      <c r="P33" s="82"/>
      <c r="Q33" s="75"/>
      <c r="R33" s="78"/>
      <c r="S33" s="75"/>
      <c r="T33" s="75"/>
      <c r="U33" s="75"/>
      <c r="V33" s="75"/>
      <c r="W33" s="75"/>
      <c r="X33" s="7"/>
    </row>
    <row r="34" spans="1:24">
      <c r="P34" s="82"/>
      <c r="Q34" s="75"/>
      <c r="R34" s="75"/>
      <c r="S34" s="76"/>
      <c r="T34" s="76"/>
      <c r="U34" s="77"/>
      <c r="V34" s="77"/>
      <c r="W34" s="81"/>
      <c r="X34" s="7"/>
    </row>
    <row r="35" spans="1:24">
      <c r="P35" s="82"/>
      <c r="Q35" s="75"/>
      <c r="R35" s="75"/>
      <c r="S35" s="75"/>
      <c r="T35" s="75"/>
      <c r="U35" s="75"/>
      <c r="V35" s="75"/>
      <c r="W35" s="75"/>
      <c r="X35" s="7"/>
    </row>
    <row r="37" spans="1:24" hidden="1"/>
    <row r="38" spans="1:24" hidden="1"/>
    <row r="39" spans="1:24" ht="33.75" customHeight="1" thickBot="1"/>
    <row r="40" spans="1:24" s="3" customFormat="1" ht="69.75" customHeight="1" thickBot="1">
      <c r="A40" s="9" t="s">
        <v>78</v>
      </c>
      <c r="B40" s="9" t="s">
        <v>86</v>
      </c>
      <c r="C40" s="27" t="s">
        <v>0</v>
      </c>
      <c r="D40" s="9" t="s">
        <v>90</v>
      </c>
      <c r="E40" s="9" t="s">
        <v>91</v>
      </c>
      <c r="F40" s="26" t="s">
        <v>109</v>
      </c>
    </row>
    <row r="41" spans="1:24" ht="41.25" customHeight="1" thickBot="1">
      <c r="A41" s="9" t="s">
        <v>79</v>
      </c>
      <c r="B41" s="28" t="s">
        <v>87</v>
      </c>
      <c r="C41" s="25">
        <f>VLOOKUP($C$1,Data!$A$28:$K$48,2,FALSE)</f>
        <v>219</v>
      </c>
      <c r="D41" s="156">
        <f>C41</f>
        <v>219</v>
      </c>
      <c r="E41" s="157">
        <f>VLOOKUP($C$1,Data!$A$52:$K$72,2,FALSE)</f>
        <v>0.85</v>
      </c>
      <c r="F41" s="148">
        <v>0.82</v>
      </c>
    </row>
    <row r="42" spans="1:24" ht="38.25" customHeight="1" thickBot="1">
      <c r="A42" s="9" t="s">
        <v>80</v>
      </c>
      <c r="B42" s="28" t="s">
        <v>87</v>
      </c>
      <c r="C42" s="25">
        <f>VLOOKUP($C$1,Data!$A$28:$K$48,3,FALSE)</f>
        <v>287</v>
      </c>
      <c r="D42" s="156">
        <f>C42</f>
        <v>287</v>
      </c>
      <c r="E42" s="157">
        <f>VLOOKUP($C$1,Data!$A$52:$K$72,3,FALSE)</f>
        <v>0.9</v>
      </c>
      <c r="F42" s="149">
        <v>0.85</v>
      </c>
    </row>
    <row r="43" spans="1:24" ht="38.25" customHeight="1" thickBot="1">
      <c r="A43" s="9" t="s">
        <v>81</v>
      </c>
      <c r="B43" s="28" t="s">
        <v>87</v>
      </c>
      <c r="C43" s="25">
        <f>VLOOKUP($C$1,Data!$A$28:$K$48,4,FALSE)</f>
        <v>59</v>
      </c>
      <c r="D43" s="156">
        <f>C43</f>
        <v>59</v>
      </c>
      <c r="E43" s="157">
        <f>VLOOKUP($C$1,Data!$A$52:$K$72,4,FALSE)</f>
        <v>0.68</v>
      </c>
      <c r="F43" s="149">
        <v>0.72</v>
      </c>
    </row>
    <row r="44" spans="1:24" ht="38.25" customHeight="1" thickBot="1">
      <c r="A44" s="9" t="s">
        <v>82</v>
      </c>
      <c r="B44" s="28" t="s">
        <v>88</v>
      </c>
      <c r="C44" s="25">
        <f>VLOOKUP($C$1,Data!$A$28:$K$48,5,FALSE)</f>
        <v>0</v>
      </c>
      <c r="D44" s="156">
        <f>C44</f>
        <v>0</v>
      </c>
      <c r="E44" s="157" t="str">
        <f>VLOOKUP($C$1,Data!$A$52:$K$72,5,FALSE)</f>
        <v xml:space="preserve">n/a </v>
      </c>
      <c r="F44" s="149">
        <v>0.85</v>
      </c>
    </row>
    <row r="45" spans="1:24" ht="38.25" customHeight="1" thickBot="1">
      <c r="A45" s="178" t="s">
        <v>83</v>
      </c>
      <c r="B45" s="28" t="s">
        <v>88</v>
      </c>
      <c r="C45" s="25">
        <f>VLOOKUP($C$1,Data!$A$28:$K$48,6,FALSE)</f>
        <v>0</v>
      </c>
      <c r="D45" s="180">
        <f>C45</f>
        <v>0</v>
      </c>
      <c r="E45" s="157" t="str">
        <f>VLOOKUP($C$1,Data!$A$52:$K$72,6,FALSE)</f>
        <v xml:space="preserve">n/a </v>
      </c>
      <c r="F45" s="149">
        <v>0.89</v>
      </c>
    </row>
    <row r="46" spans="1:24" ht="38.25" customHeight="1" thickBot="1">
      <c r="A46" s="179"/>
      <c r="B46" s="85" t="s">
        <v>89</v>
      </c>
      <c r="C46" s="25">
        <f>VLOOKUP($C$1,Data!$A$28:$K$48,7,FALSE)</f>
        <v>0</v>
      </c>
      <c r="D46" s="181"/>
      <c r="E46" s="157" t="str">
        <f>VLOOKUP($C$1,Data!$A$52:$K$72,7,FALSE)</f>
        <v xml:space="preserve">n/a </v>
      </c>
      <c r="F46" s="149">
        <v>0.69</v>
      </c>
    </row>
    <row r="47" spans="1:24" ht="38.25" customHeight="1" thickBot="1">
      <c r="A47" s="178" t="s">
        <v>84</v>
      </c>
      <c r="B47" s="28" t="s">
        <v>88</v>
      </c>
      <c r="C47" s="25">
        <f>VLOOKUP($C$1,Data!$A$28:$K$48,8,FALSE)</f>
        <v>0</v>
      </c>
      <c r="D47" s="180">
        <f>C47</f>
        <v>0</v>
      </c>
      <c r="E47" s="157" t="str">
        <f>VLOOKUP($C$1,Data!$A$52:$K$72,8,FALSE)</f>
        <v xml:space="preserve">n/a </v>
      </c>
      <c r="F47" s="149">
        <v>0.81</v>
      </c>
    </row>
    <row r="48" spans="1:24" ht="38.25" customHeight="1" thickBot="1">
      <c r="A48" s="179"/>
      <c r="B48" s="85" t="s">
        <v>89</v>
      </c>
      <c r="C48" s="25">
        <f>VLOOKUP($C$1,Data!$A$28:$K$48,9,FALSE)</f>
        <v>0</v>
      </c>
      <c r="D48" s="181"/>
      <c r="E48" s="157" t="str">
        <f>VLOOKUP($C$1,Data!$A$52:$K$72,9,FALSE)</f>
        <v xml:space="preserve">n/a </v>
      </c>
      <c r="F48" s="149">
        <v>0.65</v>
      </c>
    </row>
    <row r="49" spans="1:8" ht="38.25" customHeight="1" thickBot="1">
      <c r="A49" s="178" t="s">
        <v>85</v>
      </c>
      <c r="B49" s="28" t="s">
        <v>88</v>
      </c>
      <c r="C49" s="25">
        <f>VLOOKUP($C$1,Data!$A$28:$K$48,10,FALSE)</f>
        <v>28</v>
      </c>
      <c r="D49" s="165">
        <f>C49</f>
        <v>28</v>
      </c>
      <c r="E49" s="157">
        <f>VLOOKUP($C$1,Data!$A$52:$K$72,10,FALSE)</f>
        <v>0.43</v>
      </c>
      <c r="F49" s="149">
        <v>0.8</v>
      </c>
    </row>
    <row r="50" spans="1:8" ht="38.25" customHeight="1" thickBot="1">
      <c r="A50" s="179"/>
      <c r="B50" s="85" t="s">
        <v>89</v>
      </c>
      <c r="C50" s="25">
        <f>VLOOKUP($C$1,Data!$A$28:$K$48,11,FALSE)</f>
        <v>28</v>
      </c>
      <c r="D50" s="166"/>
      <c r="E50" s="158">
        <f>VLOOKUP($C$1,Data!$A$52:$K$72,11,FALSE)</f>
        <v>0.08</v>
      </c>
      <c r="F50" s="150">
        <v>0.56999999999999995</v>
      </c>
    </row>
    <row r="51" spans="1:8" ht="9" customHeight="1">
      <c r="A51" s="20" t="s">
        <v>1</v>
      </c>
      <c r="B51" s="20" t="s">
        <v>1</v>
      </c>
      <c r="C51" s="20" t="s">
        <v>1</v>
      </c>
      <c r="D51" s="20" t="s">
        <v>1</v>
      </c>
      <c r="E51" s="20" t="s">
        <v>1</v>
      </c>
      <c r="F51" s="20" t="s">
        <v>1</v>
      </c>
      <c r="G51" s="1"/>
      <c r="H51" s="1"/>
    </row>
    <row r="52" spans="1:8" s="17" customFormat="1" ht="20.25" customHeight="1">
      <c r="A52" s="14"/>
      <c r="B52" s="15"/>
      <c r="C52" s="15"/>
      <c r="D52" s="15"/>
      <c r="E52" s="11"/>
      <c r="F52" s="21" t="s">
        <v>92</v>
      </c>
      <c r="G52" s="16"/>
      <c r="H52" s="16"/>
    </row>
    <row r="53" spans="1:8" s="17" customFormat="1" ht="20.25" customHeight="1">
      <c r="B53" s="30"/>
      <c r="F53" s="21" t="str">
        <f>VLOOKUP(Providers!$A$22,Providers!$A$1:$D$20,4,FALSE)</f>
        <v>(data fel yr oedd ar 23 Chwefror 2017)</v>
      </c>
      <c r="G53" s="16"/>
      <c r="H53" s="16"/>
    </row>
    <row r="54" spans="1:8" ht="6" customHeight="1">
      <c r="B54" s="12"/>
      <c r="G54" s="10"/>
    </row>
    <row r="55" spans="1:8" ht="15.75">
      <c r="A55" s="8" t="s">
        <v>93</v>
      </c>
    </row>
    <row r="56" spans="1:8" ht="12.75" customHeight="1">
      <c r="A56" s="2"/>
    </row>
    <row r="57" spans="1:8" s="2" customFormat="1" ht="22.5" customHeight="1">
      <c r="A57" s="167"/>
      <c r="B57" s="169" t="s">
        <v>94</v>
      </c>
      <c r="C57" s="170"/>
      <c r="D57" s="173" t="s">
        <v>95</v>
      </c>
      <c r="E57" s="174"/>
      <c r="F57" s="175"/>
    </row>
    <row r="58" spans="1:8" s="2" customFormat="1" ht="44.25" customHeight="1">
      <c r="A58" s="168"/>
      <c r="B58" s="171"/>
      <c r="C58" s="172"/>
      <c r="D58" s="86" t="s">
        <v>83</v>
      </c>
      <c r="E58" s="87" t="s">
        <v>84</v>
      </c>
      <c r="F58" s="86" t="s">
        <v>85</v>
      </c>
    </row>
    <row r="59" spans="1:8" s="4" customFormat="1" ht="18.75" customHeight="1">
      <c r="A59" s="109"/>
      <c r="B59" s="18" t="s">
        <v>96</v>
      </c>
      <c r="C59" s="19"/>
      <c r="D59" s="18" t="s">
        <v>97</v>
      </c>
      <c r="E59" s="18" t="s">
        <v>98</v>
      </c>
      <c r="F59" s="18" t="s">
        <v>99</v>
      </c>
    </row>
    <row r="60" spans="1:8" s="4" customFormat="1" ht="18.75" customHeight="1">
      <c r="A60" s="83"/>
      <c r="B60" s="18" t="s">
        <v>2</v>
      </c>
      <c r="C60" s="19"/>
      <c r="D60" s="18" t="s">
        <v>8</v>
      </c>
      <c r="E60" s="18" t="s">
        <v>9</v>
      </c>
      <c r="F60" s="18" t="s">
        <v>3</v>
      </c>
    </row>
    <row r="61" spans="1:8" s="4" customFormat="1" ht="18.75" customHeight="1">
      <c r="A61" s="88"/>
      <c r="B61" s="18" t="s">
        <v>6</v>
      </c>
      <c r="C61" s="19"/>
      <c r="D61" s="18" t="s">
        <v>3</v>
      </c>
      <c r="E61" s="18" t="s">
        <v>10</v>
      </c>
      <c r="F61" s="18" t="s">
        <v>4</v>
      </c>
    </row>
    <row r="62" spans="1:8" s="4" customFormat="1" ht="18.75" customHeight="1">
      <c r="A62" s="84"/>
      <c r="B62" s="18" t="s">
        <v>100</v>
      </c>
      <c r="C62" s="19"/>
      <c r="D62" s="18" t="s">
        <v>101</v>
      </c>
      <c r="E62" s="18" t="s">
        <v>102</v>
      </c>
      <c r="F62" s="18" t="s">
        <v>103</v>
      </c>
    </row>
    <row r="63" spans="1:8" ht="5.25" customHeight="1">
      <c r="A63" s="7"/>
      <c r="B63" s="7"/>
    </row>
    <row r="64" spans="1:8" ht="46.5" customHeight="1">
      <c r="A64" s="176" t="s">
        <v>115</v>
      </c>
      <c r="B64" s="176"/>
      <c r="C64" s="176"/>
      <c r="D64" s="176"/>
      <c r="E64" s="176"/>
      <c r="F64" s="176"/>
    </row>
    <row r="65" spans="1:6" ht="30" customHeight="1">
      <c r="A65" s="177" t="s">
        <v>113</v>
      </c>
      <c r="B65" s="177"/>
      <c r="C65" s="177"/>
      <c r="D65" s="177"/>
      <c r="E65" s="177"/>
      <c r="F65" s="177"/>
    </row>
  </sheetData>
  <sheetProtection sheet="1" objects="1" scenarios="1"/>
  <mergeCells count="23">
    <mergeCell ref="A45:A46"/>
    <mergeCell ref="D45:D46"/>
    <mergeCell ref="A47:A48"/>
    <mergeCell ref="D47:D48"/>
    <mergeCell ref="A49:A50"/>
    <mergeCell ref="A57:A58"/>
    <mergeCell ref="B57:C58"/>
    <mergeCell ref="D57:F57"/>
    <mergeCell ref="A64:F64"/>
    <mergeCell ref="A65:F65"/>
    <mergeCell ref="Q25:Q26"/>
    <mergeCell ref="D49:D50"/>
    <mergeCell ref="H4:H5"/>
    <mergeCell ref="H7:H8"/>
    <mergeCell ref="H10:H11"/>
    <mergeCell ref="H16:H17"/>
    <mergeCell ref="H19:H20"/>
    <mergeCell ref="H22:H23"/>
    <mergeCell ref="Q4:Q6"/>
    <mergeCell ref="Q8:Q10"/>
    <mergeCell ref="Q12:Q14"/>
    <mergeCell ref="Q19:Q20"/>
    <mergeCell ref="Q22:Q23"/>
  </mergeCells>
  <conditionalFormatting sqref="E50">
    <cfRule type="cellIs" dxfId="356" priority="2" stopIfTrue="1" operator="lessThan">
      <formula>0.5</formula>
    </cfRule>
    <cfRule type="cellIs" dxfId="355" priority="5" stopIfTrue="1" operator="between">
      <formula>0.5</formula>
      <formula>0.59</formula>
    </cfRule>
    <cfRule type="cellIs" dxfId="354" priority="8" stopIfTrue="1" operator="between">
      <formula>0.6</formula>
      <formula>0.69</formula>
    </cfRule>
    <cfRule type="cellIs" dxfId="353" priority="11" stopIfTrue="1" operator="greaterThanOrEqual">
      <formula>0.7</formula>
    </cfRule>
  </conditionalFormatting>
  <conditionalFormatting sqref="E41:E50">
    <cfRule type="containsText" dxfId="352" priority="1" stopIfTrue="1" operator="containsText" text="n/a">
      <formula>NOT(ISERROR(SEARCH("n/a",E41)))</formula>
    </cfRule>
  </conditionalFormatting>
  <conditionalFormatting sqref="E46">
    <cfRule type="cellIs" dxfId="351" priority="4" stopIfTrue="1" operator="lessThan">
      <formula>0.6</formula>
    </cfRule>
    <cfRule type="cellIs" dxfId="350" priority="7" stopIfTrue="1" operator="between">
      <formula>0.6</formula>
      <formula>0.69</formula>
    </cfRule>
    <cfRule type="cellIs" dxfId="349" priority="10" stopIfTrue="1" operator="between">
      <formula>0.7</formula>
      <formula>0.79</formula>
    </cfRule>
    <cfRule type="cellIs" dxfId="348" priority="13" stopIfTrue="1" operator="greaterThanOrEqual">
      <formula>0.8</formula>
    </cfRule>
  </conditionalFormatting>
  <conditionalFormatting sqref="E48">
    <cfRule type="cellIs" dxfId="347" priority="3" stopIfTrue="1" operator="lessThan">
      <formula>0.55</formula>
    </cfRule>
    <cfRule type="cellIs" dxfId="346" priority="6" stopIfTrue="1" operator="between">
      <formula>0.55</formula>
      <formula>0.64</formula>
    </cfRule>
    <cfRule type="cellIs" dxfId="345" priority="9" stopIfTrue="1" operator="between">
      <formula>0.65</formula>
      <formula>0.74</formula>
    </cfRule>
    <cfRule type="cellIs" dxfId="344" priority="12" stopIfTrue="1" operator="greaterThanOrEqual">
      <formula>0.75</formula>
    </cfRule>
  </conditionalFormatting>
  <conditionalFormatting sqref="E41:E45 E47 E49">
    <cfRule type="cellIs" dxfId="343" priority="23" stopIfTrue="1" operator="lessThan">
      <formula>0.75</formula>
    </cfRule>
    <cfRule type="cellIs" dxfId="342" priority="27" stopIfTrue="1" operator="between">
      <formula>0.75</formula>
      <formula>0.79</formula>
    </cfRule>
    <cfRule type="cellIs" dxfId="341" priority="28" stopIfTrue="1" operator="between">
      <formula>0.8</formula>
      <formula>0.89</formula>
    </cfRule>
    <cfRule type="cellIs" dxfId="340" priority="29" stopIfTrue="1" operator="greaterThanOrEqual">
      <formula>0.9</formula>
    </cfRule>
  </conditionalFormatting>
  <printOptions horizontalCentered="1"/>
  <pageMargins left="0.27559055118110237" right="0.23622047244094491" top="0.78740157480314965" bottom="0.43307086614173229" header="0.31496062992125984" footer="0.39370078740157483"/>
  <pageSetup paperSize="9" scale="55" orientation="portrait" horizontalDpi="300" verticalDpi="300" r:id="rId1"/>
  <headerFooter alignWithMargins="0">
    <oddHeader>&amp;C&amp;"Arial,Bold Italic"&amp;18Provisional Learner Outcomes Report (LOR) for 2015/16</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D22"/>
  <sheetViews>
    <sheetView workbookViewId="0"/>
  </sheetViews>
  <sheetFormatPr defaultRowHeight="15"/>
  <cols>
    <col min="2" max="2" width="10.6640625" customWidth="1"/>
    <col min="3" max="3" width="62.109375" customWidth="1"/>
  </cols>
  <sheetData>
    <row r="1" spans="1:4">
      <c r="A1" s="33">
        <v>1</v>
      </c>
      <c r="B1" s="38" t="s">
        <v>26</v>
      </c>
      <c r="C1" s="40" t="s">
        <v>57</v>
      </c>
      <c r="D1" s="15" t="s">
        <v>161</v>
      </c>
    </row>
    <row r="2" spans="1:4">
      <c r="A2" s="33">
        <v>2</v>
      </c>
      <c r="B2" s="38" t="s">
        <v>27</v>
      </c>
      <c r="C2" s="40" t="s">
        <v>58</v>
      </c>
      <c r="D2" s="15" t="s">
        <v>161</v>
      </c>
    </row>
    <row r="3" spans="1:4">
      <c r="A3" s="33">
        <v>3</v>
      </c>
      <c r="B3" s="38" t="s">
        <v>43</v>
      </c>
      <c r="C3" s="40" t="s">
        <v>59</v>
      </c>
      <c r="D3" s="15" t="s">
        <v>161</v>
      </c>
    </row>
    <row r="4" spans="1:4">
      <c r="A4" s="33">
        <v>4</v>
      </c>
      <c r="B4" s="38" t="s">
        <v>28</v>
      </c>
      <c r="C4" s="40" t="s">
        <v>60</v>
      </c>
      <c r="D4" s="15" t="s">
        <v>161</v>
      </c>
    </row>
    <row r="5" spans="1:4">
      <c r="A5" s="33">
        <v>5</v>
      </c>
      <c r="B5" s="38" t="s">
        <v>24</v>
      </c>
      <c r="C5" s="40" t="s">
        <v>61</v>
      </c>
      <c r="D5" s="15" t="s">
        <v>161</v>
      </c>
    </row>
    <row r="6" spans="1:4">
      <c r="A6" s="33">
        <v>6</v>
      </c>
      <c r="B6" s="38" t="s">
        <v>29</v>
      </c>
      <c r="C6" s="40" t="s">
        <v>62</v>
      </c>
      <c r="D6" s="15" t="s">
        <v>161</v>
      </c>
    </row>
    <row r="7" spans="1:4">
      <c r="A7" s="33">
        <v>7</v>
      </c>
      <c r="B7" s="38" t="s">
        <v>30</v>
      </c>
      <c r="C7" s="40" t="s">
        <v>63</v>
      </c>
      <c r="D7" s="15" t="s">
        <v>161</v>
      </c>
    </row>
    <row r="8" spans="1:4">
      <c r="A8" s="33">
        <v>8</v>
      </c>
      <c r="B8" s="38" t="s">
        <v>31</v>
      </c>
      <c r="C8" s="40" t="s">
        <v>64</v>
      </c>
      <c r="D8" s="15" t="s">
        <v>161</v>
      </c>
    </row>
    <row r="9" spans="1:4">
      <c r="A9" s="33">
        <v>9</v>
      </c>
      <c r="B9" s="38" t="s">
        <v>32</v>
      </c>
      <c r="C9" s="40" t="s">
        <v>65</v>
      </c>
      <c r="D9" s="15" t="s">
        <v>161</v>
      </c>
    </row>
    <row r="10" spans="1:4">
      <c r="A10" s="33">
        <v>10</v>
      </c>
      <c r="B10" s="38" t="s">
        <v>33</v>
      </c>
      <c r="C10" s="40" t="s">
        <v>66</v>
      </c>
      <c r="D10" s="15" t="s">
        <v>161</v>
      </c>
    </row>
    <row r="11" spans="1:4" ht="15.75" thickBot="1">
      <c r="A11" s="33">
        <v>11</v>
      </c>
      <c r="B11" s="38" t="s">
        <v>34</v>
      </c>
      <c r="C11" s="40" t="s">
        <v>67</v>
      </c>
      <c r="D11" s="15" t="s">
        <v>161</v>
      </c>
    </row>
    <row r="12" spans="1:4">
      <c r="A12" s="33">
        <v>12</v>
      </c>
      <c r="B12" s="37" t="s">
        <v>25</v>
      </c>
      <c r="C12" s="160" t="s">
        <v>168</v>
      </c>
      <c r="D12" s="15" t="s">
        <v>161</v>
      </c>
    </row>
    <row r="13" spans="1:4">
      <c r="A13" s="33">
        <v>13</v>
      </c>
      <c r="B13" s="38" t="s">
        <v>35</v>
      </c>
      <c r="C13" s="40" t="s">
        <v>68</v>
      </c>
      <c r="D13" s="15" t="s">
        <v>162</v>
      </c>
    </row>
    <row r="14" spans="1:4">
      <c r="A14" s="33">
        <v>14</v>
      </c>
      <c r="B14" s="38" t="s">
        <v>36</v>
      </c>
      <c r="C14" s="40" t="s">
        <v>69</v>
      </c>
      <c r="D14" s="15" t="s">
        <v>161</v>
      </c>
    </row>
    <row r="15" spans="1:4">
      <c r="A15" s="33">
        <v>15</v>
      </c>
      <c r="B15" s="38" t="s">
        <v>37</v>
      </c>
      <c r="C15" s="40" t="s">
        <v>70</v>
      </c>
      <c r="D15" s="15" t="s">
        <v>161</v>
      </c>
    </row>
    <row r="16" spans="1:4">
      <c r="A16" s="33">
        <v>16</v>
      </c>
      <c r="B16" s="38" t="s">
        <v>38</v>
      </c>
      <c r="C16" s="40" t="s">
        <v>71</v>
      </c>
      <c r="D16" s="15" t="s">
        <v>161</v>
      </c>
    </row>
    <row r="17" spans="1:4">
      <c r="A17" s="33">
        <v>17</v>
      </c>
      <c r="B17" s="38" t="s">
        <v>39</v>
      </c>
      <c r="C17" s="40" t="s">
        <v>72</v>
      </c>
      <c r="D17" s="15" t="s">
        <v>161</v>
      </c>
    </row>
    <row r="18" spans="1:4">
      <c r="A18" s="33">
        <v>18</v>
      </c>
      <c r="B18" s="38" t="s">
        <v>40</v>
      </c>
      <c r="C18" s="40" t="s">
        <v>73</v>
      </c>
      <c r="D18" s="15" t="s">
        <v>162</v>
      </c>
    </row>
    <row r="19" spans="1:4">
      <c r="A19" s="33">
        <v>19</v>
      </c>
      <c r="B19" s="38" t="s">
        <v>41</v>
      </c>
      <c r="C19" s="40" t="s">
        <v>74</v>
      </c>
      <c r="D19" s="15" t="s">
        <v>161</v>
      </c>
    </row>
    <row r="20" spans="1:4" ht="15.75" thickBot="1">
      <c r="A20" s="33">
        <v>20</v>
      </c>
      <c r="B20" s="39" t="s">
        <v>42</v>
      </c>
      <c r="C20" s="41" t="s">
        <v>75</v>
      </c>
      <c r="D20" s="15" t="s">
        <v>161</v>
      </c>
    </row>
    <row r="21" spans="1:4" ht="15.75" thickBot="1"/>
    <row r="22" spans="1:4" ht="15.75" thickBot="1">
      <c r="A22" s="155">
        <v>1</v>
      </c>
    </row>
  </sheetData>
  <sheetProtection sheet="1" objects="1" scenario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P72"/>
  <sheetViews>
    <sheetView workbookViewId="0">
      <selection activeCell="N66" sqref="N66"/>
    </sheetView>
  </sheetViews>
  <sheetFormatPr defaultRowHeight="15"/>
  <sheetData>
    <row r="1" spans="1:16" ht="15.75" thickBot="1">
      <c r="B1" s="182" t="s">
        <v>44</v>
      </c>
      <c r="C1" s="183"/>
      <c r="D1" s="184"/>
      <c r="E1" s="182" t="s">
        <v>45</v>
      </c>
      <c r="F1" s="183"/>
      <c r="G1" s="184"/>
      <c r="H1" s="188" t="s">
        <v>46</v>
      </c>
      <c r="I1" s="190"/>
      <c r="J1" s="190"/>
      <c r="K1" s="190"/>
      <c r="L1" s="190"/>
      <c r="M1" s="190"/>
      <c r="N1" s="190"/>
      <c r="O1" s="190"/>
      <c r="P1" s="189"/>
    </row>
    <row r="2" spans="1:16" ht="15.75" thickBot="1">
      <c r="B2" s="194"/>
      <c r="C2" s="195"/>
      <c r="D2" s="196"/>
      <c r="E2" s="194"/>
      <c r="F2" s="195"/>
      <c r="G2" s="196"/>
      <c r="H2" s="191" t="s">
        <v>47</v>
      </c>
      <c r="I2" s="192"/>
      <c r="J2" s="192"/>
      <c r="K2" s="192"/>
      <c r="L2" s="192"/>
      <c r="M2" s="193"/>
      <c r="N2" s="182" t="s">
        <v>48</v>
      </c>
      <c r="O2" s="183"/>
      <c r="P2" s="184"/>
    </row>
    <row r="3" spans="1:16" ht="15.75" thickBot="1">
      <c r="B3" s="185"/>
      <c r="C3" s="186"/>
      <c r="D3" s="187"/>
      <c r="E3" s="185"/>
      <c r="F3" s="186"/>
      <c r="G3" s="187"/>
      <c r="H3" s="188" t="s">
        <v>5</v>
      </c>
      <c r="I3" s="189"/>
      <c r="J3" s="188" t="s">
        <v>7</v>
      </c>
      <c r="K3" s="189"/>
      <c r="L3" s="190" t="s">
        <v>13</v>
      </c>
      <c r="M3" s="189"/>
      <c r="N3" s="185"/>
      <c r="O3" s="186"/>
      <c r="P3" s="187"/>
    </row>
    <row r="4" spans="1:16" ht="15.75" thickBot="1">
      <c r="B4" s="49" t="s">
        <v>5</v>
      </c>
      <c r="C4" s="50" t="s">
        <v>7</v>
      </c>
      <c r="D4" s="51" t="s">
        <v>13</v>
      </c>
      <c r="E4" s="52" t="s">
        <v>5</v>
      </c>
      <c r="F4" s="52" t="s">
        <v>7</v>
      </c>
      <c r="G4" s="53" t="s">
        <v>13</v>
      </c>
      <c r="H4" s="72" t="s">
        <v>11</v>
      </c>
      <c r="I4" s="73" t="s">
        <v>12</v>
      </c>
      <c r="J4" s="74" t="s">
        <v>11</v>
      </c>
      <c r="K4" s="74" t="s">
        <v>12</v>
      </c>
      <c r="L4" s="72" t="s">
        <v>11</v>
      </c>
      <c r="M4" s="73" t="s">
        <v>12</v>
      </c>
      <c r="N4" s="52" t="s">
        <v>5</v>
      </c>
      <c r="O4" s="52" t="s">
        <v>7</v>
      </c>
      <c r="P4" s="53" t="s">
        <v>13</v>
      </c>
    </row>
    <row r="5" spans="1:16">
      <c r="A5" s="37" t="s">
        <v>32</v>
      </c>
      <c r="B5" s="31">
        <v>0.81</v>
      </c>
      <c r="C5" s="42">
        <v>0.84</v>
      </c>
      <c r="D5" s="32">
        <v>0.81</v>
      </c>
      <c r="E5" s="31">
        <v>0.77</v>
      </c>
      <c r="F5" s="42">
        <v>0.82</v>
      </c>
      <c r="G5" s="42">
        <v>0.76</v>
      </c>
      <c r="H5" s="31"/>
      <c r="I5" s="42"/>
      <c r="J5" s="42"/>
      <c r="K5" s="42"/>
      <c r="L5" s="42" t="s">
        <v>156</v>
      </c>
      <c r="M5" s="32" t="s">
        <v>156</v>
      </c>
      <c r="N5" s="42" t="s">
        <v>156</v>
      </c>
      <c r="O5" s="42" t="s">
        <v>156</v>
      </c>
      <c r="P5" s="32" t="s">
        <v>156</v>
      </c>
    </row>
    <row r="6" spans="1:16">
      <c r="A6" s="38" t="s">
        <v>26</v>
      </c>
      <c r="B6" s="33">
        <v>0.77</v>
      </c>
      <c r="C6" s="43">
        <v>0.82</v>
      </c>
      <c r="D6" s="34">
        <v>0.85</v>
      </c>
      <c r="E6" s="33">
        <v>0.77</v>
      </c>
      <c r="F6" s="43">
        <v>0.81</v>
      </c>
      <c r="G6" s="43">
        <v>0.82</v>
      </c>
      <c r="H6" s="33"/>
      <c r="I6" s="43"/>
      <c r="J6" s="43"/>
      <c r="K6" s="43"/>
      <c r="L6" s="43" t="s">
        <v>156</v>
      </c>
      <c r="M6" s="34" t="s">
        <v>156</v>
      </c>
      <c r="N6" s="43" t="s">
        <v>156</v>
      </c>
      <c r="O6" s="43">
        <v>0.08</v>
      </c>
      <c r="P6" s="34">
        <v>0.08</v>
      </c>
    </row>
    <row r="7" spans="1:16">
      <c r="A7" s="38" t="s">
        <v>27</v>
      </c>
      <c r="B7" s="33">
        <v>0.83</v>
      </c>
      <c r="C7" s="43">
        <v>0.8</v>
      </c>
      <c r="D7" s="34">
        <v>0.79</v>
      </c>
      <c r="E7" s="33">
        <v>0.84</v>
      </c>
      <c r="F7" s="43">
        <v>0.84</v>
      </c>
      <c r="G7" s="43">
        <v>0.82</v>
      </c>
      <c r="H7" s="33"/>
      <c r="I7" s="43"/>
      <c r="J7" s="43"/>
      <c r="K7" s="43"/>
      <c r="L7" s="43">
        <v>0.7</v>
      </c>
      <c r="M7" s="34">
        <v>0.66</v>
      </c>
      <c r="N7" s="43">
        <v>0.49</v>
      </c>
      <c r="O7" s="43">
        <v>0.56999999999999995</v>
      </c>
      <c r="P7" s="34">
        <v>0.56000000000000005</v>
      </c>
    </row>
    <row r="8" spans="1:16">
      <c r="A8" s="38" t="s">
        <v>28</v>
      </c>
      <c r="B8" s="33">
        <v>0.85</v>
      </c>
      <c r="C8" s="43">
        <v>0.81</v>
      </c>
      <c r="D8" s="34">
        <v>0.83</v>
      </c>
      <c r="E8" s="33">
        <v>0.85</v>
      </c>
      <c r="F8" s="43">
        <v>0.81</v>
      </c>
      <c r="G8" s="43">
        <v>0.82</v>
      </c>
      <c r="H8" s="33"/>
      <c r="I8" s="43"/>
      <c r="J8" s="43"/>
      <c r="K8" s="43"/>
      <c r="L8" s="43" t="s">
        <v>156</v>
      </c>
      <c r="M8" s="34" t="s">
        <v>156</v>
      </c>
      <c r="N8" s="43" t="s">
        <v>156</v>
      </c>
      <c r="O8" s="43" t="s">
        <v>156</v>
      </c>
      <c r="P8" s="34" t="s">
        <v>156</v>
      </c>
    </row>
    <row r="9" spans="1:16">
      <c r="A9" s="38" t="s">
        <v>33</v>
      </c>
      <c r="B9" s="33">
        <v>0.83</v>
      </c>
      <c r="C9" s="43">
        <v>0.84</v>
      </c>
      <c r="D9" s="34">
        <v>0.88</v>
      </c>
      <c r="E9" s="33">
        <v>0.75</v>
      </c>
      <c r="F9" s="43">
        <v>0.73</v>
      </c>
      <c r="G9" s="43">
        <v>0.86</v>
      </c>
      <c r="H9" s="33"/>
      <c r="I9" s="43"/>
      <c r="J9" s="43"/>
      <c r="K9" s="43"/>
      <c r="L9" s="43">
        <v>0.65</v>
      </c>
      <c r="M9" s="34">
        <v>0.6</v>
      </c>
      <c r="N9" s="43">
        <v>0.57999999999999996</v>
      </c>
      <c r="O9" s="43">
        <v>0.71</v>
      </c>
      <c r="P9" s="34">
        <v>0.62</v>
      </c>
    </row>
    <row r="10" spans="1:16">
      <c r="A10" s="38" t="s">
        <v>30</v>
      </c>
      <c r="B10" s="33">
        <v>0.84</v>
      </c>
      <c r="C10" s="43">
        <v>0.83</v>
      </c>
      <c r="D10" s="34">
        <v>0.87</v>
      </c>
      <c r="E10" s="33">
        <v>0.86</v>
      </c>
      <c r="F10" s="43">
        <v>0.87</v>
      </c>
      <c r="G10" s="43">
        <v>0.9</v>
      </c>
      <c r="H10" s="33"/>
      <c r="I10" s="43"/>
      <c r="J10" s="43"/>
      <c r="K10" s="43"/>
      <c r="L10" s="43" t="s">
        <v>156</v>
      </c>
      <c r="M10" s="34" t="s">
        <v>156</v>
      </c>
      <c r="N10" s="43" t="s">
        <v>156</v>
      </c>
      <c r="O10" s="43" t="s">
        <v>156</v>
      </c>
      <c r="P10" s="34" t="s">
        <v>156</v>
      </c>
    </row>
    <row r="11" spans="1:16">
      <c r="A11" s="38" t="s">
        <v>43</v>
      </c>
      <c r="B11" s="33">
        <v>0.83</v>
      </c>
      <c r="C11" s="43">
        <v>0.82</v>
      </c>
      <c r="D11" s="34">
        <v>0.83</v>
      </c>
      <c r="E11" s="33">
        <v>0.81</v>
      </c>
      <c r="F11" s="43">
        <v>0.84</v>
      </c>
      <c r="G11" s="43">
        <v>0.85</v>
      </c>
      <c r="H11" s="33"/>
      <c r="I11" s="43"/>
      <c r="J11" s="43"/>
      <c r="K11" s="43"/>
      <c r="L11" s="43" t="s">
        <v>156</v>
      </c>
      <c r="M11" s="34" t="s">
        <v>156</v>
      </c>
      <c r="N11" s="43" t="s">
        <v>156</v>
      </c>
      <c r="O11" s="43" t="s">
        <v>156</v>
      </c>
      <c r="P11" s="34" t="s">
        <v>156</v>
      </c>
    </row>
    <row r="12" spans="1:16">
      <c r="A12" s="38" t="s">
        <v>35</v>
      </c>
      <c r="B12" s="33">
        <v>0.68</v>
      </c>
      <c r="C12" s="43">
        <v>0.65</v>
      </c>
      <c r="D12" s="34">
        <v>0.44</v>
      </c>
      <c r="E12" s="33">
        <v>0.81</v>
      </c>
      <c r="F12" s="43">
        <v>0.86</v>
      </c>
      <c r="G12" s="43">
        <v>0.77</v>
      </c>
      <c r="H12" s="33"/>
      <c r="I12" s="43"/>
      <c r="J12" s="43"/>
      <c r="K12" s="43"/>
      <c r="L12" s="43">
        <v>0.57999999999999996</v>
      </c>
      <c r="M12" s="34">
        <v>0.61</v>
      </c>
      <c r="N12" s="43" t="s">
        <v>156</v>
      </c>
      <c r="O12" s="43" t="s">
        <v>156</v>
      </c>
      <c r="P12" s="34" t="s">
        <v>156</v>
      </c>
    </row>
    <row r="13" spans="1:16">
      <c r="A13" s="38" t="s">
        <v>40</v>
      </c>
      <c r="B13" s="33" t="s">
        <v>156</v>
      </c>
      <c r="C13" s="43">
        <v>0.6</v>
      </c>
      <c r="D13" s="34">
        <v>0.7</v>
      </c>
      <c r="E13" s="33" t="s">
        <v>156</v>
      </c>
      <c r="F13" s="43">
        <v>0.8</v>
      </c>
      <c r="G13" s="43">
        <v>0.79</v>
      </c>
      <c r="H13" s="33"/>
      <c r="I13" s="43"/>
      <c r="J13" s="43"/>
      <c r="K13" s="43"/>
      <c r="L13" s="43" t="s">
        <v>156</v>
      </c>
      <c r="M13" s="34" t="s">
        <v>156</v>
      </c>
      <c r="N13" s="43" t="s">
        <v>156</v>
      </c>
      <c r="O13" s="43" t="s">
        <v>156</v>
      </c>
      <c r="P13" s="34" t="s">
        <v>156</v>
      </c>
    </row>
    <row r="14" spans="1:16">
      <c r="A14" s="38" t="s">
        <v>41</v>
      </c>
      <c r="B14" s="33">
        <v>0.87</v>
      </c>
      <c r="C14" s="43">
        <v>0.68</v>
      </c>
      <c r="D14" s="34">
        <v>0.69</v>
      </c>
      <c r="E14" s="33">
        <v>0.92</v>
      </c>
      <c r="F14" s="43">
        <v>0.72</v>
      </c>
      <c r="G14" s="43">
        <v>0.76</v>
      </c>
      <c r="H14" s="33"/>
      <c r="I14" s="43"/>
      <c r="J14" s="43"/>
      <c r="K14" s="43"/>
      <c r="L14" s="43">
        <v>0.62</v>
      </c>
      <c r="M14" s="34">
        <v>0.63</v>
      </c>
      <c r="N14" s="43">
        <v>0.49</v>
      </c>
      <c r="O14" s="43">
        <v>0.26</v>
      </c>
      <c r="P14" s="34">
        <v>0.32</v>
      </c>
    </row>
    <row r="15" spans="1:16">
      <c r="A15" s="38" t="s">
        <v>25</v>
      </c>
      <c r="B15" s="33">
        <v>0.82</v>
      </c>
      <c r="C15" s="43">
        <v>0.82</v>
      </c>
      <c r="D15" s="34">
        <v>0.84</v>
      </c>
      <c r="E15" s="33">
        <v>0.84</v>
      </c>
      <c r="F15" s="43">
        <v>0.85</v>
      </c>
      <c r="G15" s="43">
        <v>0.87</v>
      </c>
      <c r="H15" s="33"/>
      <c r="I15" s="43"/>
      <c r="J15" s="43"/>
      <c r="K15" s="43"/>
      <c r="L15" s="43">
        <v>0.74</v>
      </c>
      <c r="M15" s="34">
        <v>0.71</v>
      </c>
      <c r="N15" s="43">
        <v>0.73</v>
      </c>
      <c r="O15" s="43">
        <v>0.77</v>
      </c>
      <c r="P15" s="34">
        <v>0.68</v>
      </c>
    </row>
    <row r="16" spans="1:16">
      <c r="A16" s="38" t="s">
        <v>34</v>
      </c>
      <c r="B16" s="33">
        <v>0.78</v>
      </c>
      <c r="C16" s="43">
        <v>0.61</v>
      </c>
      <c r="D16" s="34">
        <v>0.61</v>
      </c>
      <c r="E16" s="33">
        <v>0.81</v>
      </c>
      <c r="F16" s="43">
        <v>0.77</v>
      </c>
      <c r="G16" s="43">
        <v>0.72</v>
      </c>
      <c r="H16" s="33"/>
      <c r="I16" s="43"/>
      <c r="J16" s="43"/>
      <c r="K16" s="43"/>
      <c r="L16" s="43" t="s">
        <v>156</v>
      </c>
      <c r="M16" s="34" t="s">
        <v>156</v>
      </c>
      <c r="N16" s="43">
        <v>0.48</v>
      </c>
      <c r="O16" s="43">
        <v>0.28000000000000003</v>
      </c>
      <c r="P16" s="34">
        <v>0</v>
      </c>
    </row>
    <row r="17" spans="1:16">
      <c r="A17" s="38" t="s">
        <v>42</v>
      </c>
      <c r="B17" s="33">
        <v>0.86</v>
      </c>
      <c r="C17" s="43">
        <v>0.86</v>
      </c>
      <c r="D17" s="34">
        <v>0.79</v>
      </c>
      <c r="E17" s="33">
        <v>0.86</v>
      </c>
      <c r="F17" s="43">
        <v>0.88</v>
      </c>
      <c r="G17" s="43">
        <v>0.82</v>
      </c>
      <c r="H17" s="33"/>
      <c r="I17" s="43"/>
      <c r="J17" s="43"/>
      <c r="K17" s="43"/>
      <c r="L17" s="43" t="s">
        <v>156</v>
      </c>
      <c r="M17" s="34" t="s">
        <v>156</v>
      </c>
      <c r="N17" s="43">
        <v>0.56000000000000005</v>
      </c>
      <c r="O17" s="43" t="s">
        <v>156</v>
      </c>
      <c r="P17" s="34" t="s">
        <v>156</v>
      </c>
    </row>
    <row r="18" spans="1:16">
      <c r="A18" s="38" t="s">
        <v>31</v>
      </c>
      <c r="B18" s="33">
        <v>0.87</v>
      </c>
      <c r="C18" s="43">
        <v>0.85</v>
      </c>
      <c r="D18" s="34">
        <v>0.84</v>
      </c>
      <c r="E18" s="33">
        <v>0.85</v>
      </c>
      <c r="F18" s="43">
        <v>0.84</v>
      </c>
      <c r="G18" s="43">
        <v>0.83</v>
      </c>
      <c r="H18" s="33"/>
      <c r="I18" s="43"/>
      <c r="J18" s="43"/>
      <c r="K18" s="43"/>
      <c r="L18" s="43">
        <v>0.7</v>
      </c>
      <c r="M18" s="34">
        <v>0.69</v>
      </c>
      <c r="N18" s="43">
        <v>0.53</v>
      </c>
      <c r="O18" s="43">
        <v>0.56999999999999995</v>
      </c>
      <c r="P18" s="34">
        <v>0.54</v>
      </c>
    </row>
    <row r="19" spans="1:16">
      <c r="A19" s="38" t="s">
        <v>37</v>
      </c>
      <c r="B19" s="33">
        <v>0.86</v>
      </c>
      <c r="C19" s="43">
        <v>0.85</v>
      </c>
      <c r="D19" s="34">
        <v>0.83</v>
      </c>
      <c r="E19" s="33">
        <v>0.86</v>
      </c>
      <c r="F19" s="43">
        <v>0.86</v>
      </c>
      <c r="G19" s="43">
        <v>0.84</v>
      </c>
      <c r="H19" s="33"/>
      <c r="I19" s="43"/>
      <c r="J19" s="43"/>
      <c r="K19" s="43"/>
      <c r="L19" s="43">
        <v>0.74</v>
      </c>
      <c r="M19" s="34">
        <v>0.75</v>
      </c>
      <c r="N19" s="43">
        <v>0.49</v>
      </c>
      <c r="O19" s="43">
        <v>0.57999999999999996</v>
      </c>
      <c r="P19" s="34">
        <v>0.68</v>
      </c>
    </row>
    <row r="20" spans="1:16">
      <c r="A20" s="38" t="s">
        <v>39</v>
      </c>
      <c r="B20" s="33">
        <v>0.51</v>
      </c>
      <c r="C20" s="43">
        <v>0.81</v>
      </c>
      <c r="D20" s="34">
        <v>0.83</v>
      </c>
      <c r="E20" s="33">
        <v>0.36</v>
      </c>
      <c r="F20" s="43">
        <v>0.76</v>
      </c>
      <c r="G20" s="43">
        <v>0.82</v>
      </c>
      <c r="H20" s="33"/>
      <c r="I20" s="43"/>
      <c r="J20" s="43"/>
      <c r="K20" s="43"/>
      <c r="L20" s="43" t="s">
        <v>156</v>
      </c>
      <c r="M20" s="34" t="s">
        <v>156</v>
      </c>
      <c r="N20" s="43" t="s">
        <v>156</v>
      </c>
      <c r="O20" s="43" t="s">
        <v>156</v>
      </c>
      <c r="P20" s="34" t="s">
        <v>156</v>
      </c>
    </row>
    <row r="21" spans="1:16">
      <c r="A21" s="38" t="s">
        <v>38</v>
      </c>
      <c r="B21" s="33" t="s">
        <v>156</v>
      </c>
      <c r="C21" s="43">
        <v>0.83</v>
      </c>
      <c r="D21" s="34">
        <v>0.73</v>
      </c>
      <c r="E21" s="33" t="s">
        <v>156</v>
      </c>
      <c r="F21" s="43">
        <v>0.83</v>
      </c>
      <c r="G21" s="43">
        <v>0.78</v>
      </c>
      <c r="H21" s="33"/>
      <c r="I21" s="43"/>
      <c r="J21" s="43"/>
      <c r="K21" s="43"/>
      <c r="L21" s="43" t="s">
        <v>156</v>
      </c>
      <c r="M21" s="34" t="s">
        <v>156</v>
      </c>
      <c r="N21" s="43" t="s">
        <v>156</v>
      </c>
      <c r="O21" s="43">
        <v>0.33</v>
      </c>
      <c r="P21" s="34">
        <v>0.27</v>
      </c>
    </row>
    <row r="22" spans="1:16">
      <c r="A22" s="38" t="s">
        <v>36</v>
      </c>
      <c r="B22" s="33">
        <v>0.84</v>
      </c>
      <c r="C22" s="43">
        <v>0.88</v>
      </c>
      <c r="D22" s="34">
        <v>0.86</v>
      </c>
      <c r="E22" s="33">
        <v>0.81</v>
      </c>
      <c r="F22" s="43">
        <v>0.84</v>
      </c>
      <c r="G22" s="43">
        <v>0.84</v>
      </c>
      <c r="H22" s="33"/>
      <c r="I22" s="43"/>
      <c r="J22" s="43"/>
      <c r="K22" s="43"/>
      <c r="L22" s="43">
        <v>0.65</v>
      </c>
      <c r="M22" s="34">
        <v>0.68</v>
      </c>
      <c r="N22" s="43">
        <v>0.6</v>
      </c>
      <c r="O22" s="43">
        <v>0.67</v>
      </c>
      <c r="P22" s="34">
        <v>0.59</v>
      </c>
    </row>
    <row r="23" spans="1:16">
      <c r="A23" s="38" t="s">
        <v>24</v>
      </c>
      <c r="B23" s="33">
        <v>0.85</v>
      </c>
      <c r="C23" s="43">
        <v>0.86</v>
      </c>
      <c r="D23" s="34">
        <v>0.8</v>
      </c>
      <c r="E23" s="33">
        <v>0.83</v>
      </c>
      <c r="F23" s="43">
        <v>0.83</v>
      </c>
      <c r="G23" s="43">
        <v>0.8</v>
      </c>
      <c r="H23" s="33"/>
      <c r="I23" s="43"/>
      <c r="J23" s="43"/>
      <c r="K23" s="43"/>
      <c r="L23" s="43" t="s">
        <v>156</v>
      </c>
      <c r="M23" s="34" t="s">
        <v>156</v>
      </c>
      <c r="N23" s="43" t="s">
        <v>156</v>
      </c>
      <c r="O23" s="43" t="s">
        <v>156</v>
      </c>
      <c r="P23" s="34" t="s">
        <v>156</v>
      </c>
    </row>
    <row r="24" spans="1:16" ht="15.75" thickBot="1">
      <c r="A24" s="39" t="s">
        <v>29</v>
      </c>
      <c r="B24" s="35">
        <v>0.89</v>
      </c>
      <c r="C24" s="44">
        <v>0.85</v>
      </c>
      <c r="D24" s="36">
        <v>0.86</v>
      </c>
      <c r="E24" s="35">
        <v>0.89</v>
      </c>
      <c r="F24" s="44">
        <v>0.86</v>
      </c>
      <c r="G24" s="44">
        <v>0.85</v>
      </c>
      <c r="H24" s="35"/>
      <c r="I24" s="44"/>
      <c r="J24" s="44"/>
      <c r="K24" s="44"/>
      <c r="L24" s="44">
        <v>0.77</v>
      </c>
      <c r="M24" s="36">
        <v>0.56000000000000005</v>
      </c>
      <c r="N24" s="44">
        <v>0.62</v>
      </c>
      <c r="O24" s="44">
        <v>0.2</v>
      </c>
      <c r="P24" s="36">
        <v>0</v>
      </c>
    </row>
    <row r="26" spans="1:16" ht="15.75" thickBot="1"/>
    <row r="27" spans="1:16" ht="39" thickBot="1">
      <c r="B27" s="45" t="s">
        <v>14</v>
      </c>
      <c r="C27" s="45" t="s">
        <v>16</v>
      </c>
      <c r="D27" s="45" t="s">
        <v>17</v>
      </c>
      <c r="E27" s="45" t="s">
        <v>18</v>
      </c>
      <c r="F27" s="197" t="s">
        <v>20</v>
      </c>
      <c r="G27" s="198"/>
      <c r="H27" s="197" t="s">
        <v>22</v>
      </c>
      <c r="I27" s="198"/>
      <c r="J27" s="197" t="s">
        <v>23</v>
      </c>
      <c r="K27" s="198"/>
    </row>
    <row r="28" spans="1:16" ht="30.75" thickBot="1">
      <c r="A28" s="54"/>
      <c r="B28" s="54" t="s">
        <v>49</v>
      </c>
      <c r="C28" s="54" t="s">
        <v>49</v>
      </c>
      <c r="D28" s="54" t="s">
        <v>49</v>
      </c>
      <c r="E28" s="54" t="s">
        <v>49</v>
      </c>
      <c r="F28" s="54" t="s">
        <v>49</v>
      </c>
      <c r="G28" s="54" t="s">
        <v>49</v>
      </c>
      <c r="H28" s="54" t="s">
        <v>49</v>
      </c>
      <c r="I28" s="54" t="s">
        <v>49</v>
      </c>
      <c r="J28" s="54" t="s">
        <v>49</v>
      </c>
      <c r="K28" s="54" t="s">
        <v>49</v>
      </c>
    </row>
    <row r="29" spans="1:16" ht="15.75" thickBot="1">
      <c r="A29" s="37" t="s">
        <v>32</v>
      </c>
      <c r="B29" s="56">
        <v>283</v>
      </c>
      <c r="C29" s="57">
        <v>124</v>
      </c>
      <c r="D29" s="57" t="s">
        <v>157</v>
      </c>
      <c r="E29" s="57" t="s">
        <v>157</v>
      </c>
      <c r="F29" s="58">
        <v>0</v>
      </c>
      <c r="G29" s="57">
        <v>0</v>
      </c>
      <c r="H29" s="58">
        <v>0</v>
      </c>
      <c r="I29" s="57">
        <v>0</v>
      </c>
      <c r="J29" s="59">
        <v>0</v>
      </c>
      <c r="K29" s="60">
        <v>0</v>
      </c>
    </row>
    <row r="30" spans="1:16" ht="15.75" thickBot="1">
      <c r="A30" s="38" t="s">
        <v>26</v>
      </c>
      <c r="B30" s="61">
        <v>219</v>
      </c>
      <c r="C30" s="152">
        <v>287</v>
      </c>
      <c r="D30" s="152">
        <v>59</v>
      </c>
      <c r="E30" s="152">
        <v>0</v>
      </c>
      <c r="F30" s="151">
        <v>0</v>
      </c>
      <c r="G30" s="152">
        <v>0</v>
      </c>
      <c r="H30" s="151">
        <v>0</v>
      </c>
      <c r="I30" s="152">
        <v>0</v>
      </c>
      <c r="J30" s="153">
        <v>28</v>
      </c>
      <c r="K30" s="62">
        <v>28</v>
      </c>
    </row>
    <row r="31" spans="1:16" ht="15.75" thickBot="1">
      <c r="A31" s="38" t="s">
        <v>27</v>
      </c>
      <c r="B31" s="61">
        <v>903</v>
      </c>
      <c r="C31" s="152">
        <v>668</v>
      </c>
      <c r="D31" s="152">
        <v>656</v>
      </c>
      <c r="E31" s="152">
        <v>67</v>
      </c>
      <c r="F31" s="151">
        <v>1182</v>
      </c>
      <c r="G31" s="152">
        <v>1182</v>
      </c>
      <c r="H31" s="151">
        <v>1133</v>
      </c>
      <c r="I31" s="152">
        <v>1133</v>
      </c>
      <c r="J31" s="153">
        <v>784</v>
      </c>
      <c r="K31" s="62">
        <v>784</v>
      </c>
    </row>
    <row r="32" spans="1:16" ht="15.75" thickBot="1">
      <c r="A32" s="38" t="s">
        <v>28</v>
      </c>
      <c r="B32" s="61">
        <v>277</v>
      </c>
      <c r="C32" s="152">
        <v>168</v>
      </c>
      <c r="D32" s="152">
        <v>134</v>
      </c>
      <c r="E32" s="152">
        <v>0</v>
      </c>
      <c r="F32" s="151">
        <v>0</v>
      </c>
      <c r="G32" s="152">
        <v>0</v>
      </c>
      <c r="H32" s="151">
        <v>0</v>
      </c>
      <c r="I32" s="152">
        <v>0</v>
      </c>
      <c r="J32" s="153">
        <v>0</v>
      </c>
      <c r="K32" s="62">
        <v>0</v>
      </c>
    </row>
    <row r="33" spans="1:11" ht="15.75" thickBot="1">
      <c r="A33" s="38" t="s">
        <v>33</v>
      </c>
      <c r="B33" s="61">
        <v>436</v>
      </c>
      <c r="C33" s="152">
        <v>381</v>
      </c>
      <c r="D33" s="152">
        <v>304</v>
      </c>
      <c r="E33" s="152">
        <v>0</v>
      </c>
      <c r="F33" s="151">
        <v>485</v>
      </c>
      <c r="G33" s="152">
        <v>485</v>
      </c>
      <c r="H33" s="151">
        <v>621</v>
      </c>
      <c r="I33" s="152">
        <v>621</v>
      </c>
      <c r="J33" s="153">
        <v>312</v>
      </c>
      <c r="K33" s="62">
        <v>312</v>
      </c>
    </row>
    <row r="34" spans="1:11" ht="15.75" thickBot="1">
      <c r="A34" s="38" t="s">
        <v>30</v>
      </c>
      <c r="B34" s="61">
        <v>575</v>
      </c>
      <c r="C34" s="152">
        <v>322</v>
      </c>
      <c r="D34" s="152">
        <v>10</v>
      </c>
      <c r="E34" s="152">
        <v>0</v>
      </c>
      <c r="F34" s="151">
        <v>0</v>
      </c>
      <c r="G34" s="152">
        <v>0</v>
      </c>
      <c r="H34" s="151">
        <v>0</v>
      </c>
      <c r="I34" s="152">
        <v>0</v>
      </c>
      <c r="J34" s="153">
        <v>0</v>
      </c>
      <c r="K34" s="62">
        <v>0</v>
      </c>
    </row>
    <row r="35" spans="1:11" ht="15.75" thickBot="1">
      <c r="A35" s="38" t="s">
        <v>43</v>
      </c>
      <c r="B35" s="61">
        <v>452</v>
      </c>
      <c r="C35" s="152">
        <v>361</v>
      </c>
      <c r="D35" s="152">
        <v>12</v>
      </c>
      <c r="E35" s="152" t="s">
        <v>157</v>
      </c>
      <c r="F35" s="151">
        <v>0</v>
      </c>
      <c r="G35" s="152">
        <v>0</v>
      </c>
      <c r="H35" s="151">
        <v>0</v>
      </c>
      <c r="I35" s="152">
        <v>0</v>
      </c>
      <c r="J35" s="153">
        <v>0</v>
      </c>
      <c r="K35" s="62">
        <v>0</v>
      </c>
    </row>
    <row r="36" spans="1:11" ht="15.75" thickBot="1">
      <c r="A36" s="38" t="s">
        <v>35</v>
      </c>
      <c r="B36" s="61">
        <v>55</v>
      </c>
      <c r="C36" s="152">
        <v>18</v>
      </c>
      <c r="D36" s="152" t="s">
        <v>157</v>
      </c>
      <c r="E36" s="152" t="s">
        <v>157</v>
      </c>
      <c r="F36" s="151">
        <v>452</v>
      </c>
      <c r="G36" s="152">
        <v>452</v>
      </c>
      <c r="H36" s="151">
        <v>276</v>
      </c>
      <c r="I36" s="152">
        <v>276</v>
      </c>
      <c r="J36" s="153">
        <v>0</v>
      </c>
      <c r="K36" s="62">
        <v>0</v>
      </c>
    </row>
    <row r="37" spans="1:11" ht="15.75" thickBot="1">
      <c r="A37" s="38" t="s">
        <v>40</v>
      </c>
      <c r="B37" s="61">
        <v>128</v>
      </c>
      <c r="C37" s="152">
        <v>220</v>
      </c>
      <c r="D37" s="152">
        <v>53</v>
      </c>
      <c r="E37" s="152">
        <v>0</v>
      </c>
      <c r="F37" s="151">
        <v>0</v>
      </c>
      <c r="G37" s="152">
        <v>0</v>
      </c>
      <c r="H37" s="151">
        <v>0</v>
      </c>
      <c r="I37" s="152">
        <v>0</v>
      </c>
      <c r="J37" s="153">
        <v>0</v>
      </c>
      <c r="K37" s="62">
        <v>0</v>
      </c>
    </row>
    <row r="38" spans="1:11" ht="15.75" thickBot="1">
      <c r="A38" s="38" t="s">
        <v>41</v>
      </c>
      <c r="B38" s="61">
        <v>229</v>
      </c>
      <c r="C38" s="152">
        <v>260</v>
      </c>
      <c r="D38" s="152">
        <v>109</v>
      </c>
      <c r="E38" s="152">
        <v>21</v>
      </c>
      <c r="F38" s="151">
        <v>128</v>
      </c>
      <c r="G38" s="152">
        <v>128</v>
      </c>
      <c r="H38" s="151">
        <v>100</v>
      </c>
      <c r="I38" s="152">
        <v>100</v>
      </c>
      <c r="J38" s="153">
        <v>23</v>
      </c>
      <c r="K38" s="62">
        <v>23</v>
      </c>
    </row>
    <row r="39" spans="1:11" ht="15.75" thickBot="1">
      <c r="A39" s="38" t="s">
        <v>25</v>
      </c>
      <c r="B39" s="61">
        <v>83</v>
      </c>
      <c r="C39" s="152">
        <v>33</v>
      </c>
      <c r="D39" s="152">
        <v>19</v>
      </c>
      <c r="E39" s="152" t="s">
        <v>157</v>
      </c>
      <c r="F39" s="151">
        <v>348</v>
      </c>
      <c r="G39" s="152">
        <v>348</v>
      </c>
      <c r="H39" s="151">
        <v>340</v>
      </c>
      <c r="I39" s="152">
        <v>340</v>
      </c>
      <c r="J39" s="153">
        <v>52</v>
      </c>
      <c r="K39" s="62">
        <v>52</v>
      </c>
    </row>
    <row r="40" spans="1:11" ht="15.75" thickBot="1">
      <c r="A40" s="38" t="s">
        <v>34</v>
      </c>
      <c r="B40" s="61">
        <v>63</v>
      </c>
      <c r="C40" s="152">
        <v>56</v>
      </c>
      <c r="D40" s="152" t="s">
        <v>157</v>
      </c>
      <c r="E40" s="152">
        <v>0</v>
      </c>
      <c r="F40" s="151">
        <v>0</v>
      </c>
      <c r="G40" s="152">
        <v>0</v>
      </c>
      <c r="H40" s="151">
        <v>0</v>
      </c>
      <c r="I40" s="152">
        <v>0</v>
      </c>
      <c r="J40" s="153" t="s">
        <v>157</v>
      </c>
      <c r="K40" s="62" t="s">
        <v>158</v>
      </c>
    </row>
    <row r="41" spans="1:11" ht="15.75" thickBot="1">
      <c r="A41" s="38" t="s">
        <v>42</v>
      </c>
      <c r="B41" s="61">
        <v>642</v>
      </c>
      <c r="C41" s="152">
        <v>588</v>
      </c>
      <c r="D41" s="152">
        <v>466</v>
      </c>
      <c r="E41" s="152" t="s">
        <v>157</v>
      </c>
      <c r="F41" s="151">
        <v>0</v>
      </c>
      <c r="G41" s="152">
        <v>0</v>
      </c>
      <c r="H41" s="151">
        <v>0</v>
      </c>
      <c r="I41" s="152">
        <v>0</v>
      </c>
      <c r="J41" s="153">
        <v>0</v>
      </c>
      <c r="K41" s="62">
        <v>0</v>
      </c>
    </row>
    <row r="42" spans="1:11" ht="15.75" thickBot="1">
      <c r="A42" s="38" t="s">
        <v>31</v>
      </c>
      <c r="B42" s="61">
        <v>825</v>
      </c>
      <c r="C42" s="152">
        <v>663</v>
      </c>
      <c r="D42" s="152">
        <v>189</v>
      </c>
      <c r="E42" s="152" t="s">
        <v>157</v>
      </c>
      <c r="F42" s="151">
        <v>374</v>
      </c>
      <c r="G42" s="152">
        <v>374</v>
      </c>
      <c r="H42" s="151">
        <v>117</v>
      </c>
      <c r="I42" s="152">
        <v>117</v>
      </c>
      <c r="J42" s="153">
        <v>215</v>
      </c>
      <c r="K42" s="62">
        <v>215</v>
      </c>
    </row>
    <row r="43" spans="1:11" ht="15.75" thickBot="1">
      <c r="A43" s="38" t="s">
        <v>37</v>
      </c>
      <c r="B43" s="61">
        <v>678</v>
      </c>
      <c r="C43" s="152">
        <v>667</v>
      </c>
      <c r="D43" s="152">
        <v>155</v>
      </c>
      <c r="E43" s="152" t="s">
        <v>157</v>
      </c>
      <c r="F43" s="151">
        <v>603</v>
      </c>
      <c r="G43" s="152">
        <v>603</v>
      </c>
      <c r="H43" s="151">
        <v>348</v>
      </c>
      <c r="I43" s="152">
        <v>348</v>
      </c>
      <c r="J43" s="153">
        <v>476</v>
      </c>
      <c r="K43" s="62">
        <v>476</v>
      </c>
    </row>
    <row r="44" spans="1:11" ht="15.75" thickBot="1">
      <c r="A44" s="38" t="s">
        <v>39</v>
      </c>
      <c r="B44" s="61">
        <v>209</v>
      </c>
      <c r="C44" s="152">
        <v>144</v>
      </c>
      <c r="D44" s="152">
        <v>397</v>
      </c>
      <c r="E44" s="152">
        <v>0</v>
      </c>
      <c r="F44" s="151">
        <v>0</v>
      </c>
      <c r="G44" s="152">
        <v>0</v>
      </c>
      <c r="H44" s="151">
        <v>0</v>
      </c>
      <c r="I44" s="152">
        <v>0</v>
      </c>
      <c r="J44" s="153">
        <v>0</v>
      </c>
      <c r="K44" s="62">
        <v>0</v>
      </c>
    </row>
    <row r="45" spans="1:11" ht="15.75" thickBot="1">
      <c r="A45" s="38" t="s">
        <v>38</v>
      </c>
      <c r="B45" s="61">
        <v>280</v>
      </c>
      <c r="C45" s="152">
        <v>203</v>
      </c>
      <c r="D45" s="152">
        <v>132</v>
      </c>
      <c r="E45" s="152">
        <v>0</v>
      </c>
      <c r="F45" s="151">
        <v>0</v>
      </c>
      <c r="G45" s="152">
        <v>0</v>
      </c>
      <c r="H45" s="151">
        <v>0</v>
      </c>
      <c r="I45" s="152">
        <v>0</v>
      </c>
      <c r="J45" s="153">
        <v>133</v>
      </c>
      <c r="K45" s="62">
        <v>133</v>
      </c>
    </row>
    <row r="46" spans="1:11" ht="15.75" thickBot="1">
      <c r="A46" s="38" t="s">
        <v>36</v>
      </c>
      <c r="B46" s="61">
        <v>460</v>
      </c>
      <c r="C46" s="152">
        <v>386</v>
      </c>
      <c r="D46" s="152">
        <v>85</v>
      </c>
      <c r="E46" s="152" t="s">
        <v>157</v>
      </c>
      <c r="F46" s="151">
        <v>422</v>
      </c>
      <c r="G46" s="152">
        <v>422</v>
      </c>
      <c r="H46" s="151">
        <v>154</v>
      </c>
      <c r="I46" s="152">
        <v>154</v>
      </c>
      <c r="J46" s="153">
        <v>334</v>
      </c>
      <c r="K46" s="62">
        <v>334</v>
      </c>
    </row>
    <row r="47" spans="1:11" ht="15.75" thickBot="1">
      <c r="A47" s="38" t="s">
        <v>24</v>
      </c>
      <c r="B47" s="61">
        <v>369</v>
      </c>
      <c r="C47" s="152">
        <v>402</v>
      </c>
      <c r="D47" s="152">
        <v>73</v>
      </c>
      <c r="E47" s="152" t="s">
        <v>157</v>
      </c>
      <c r="F47" s="151">
        <v>0</v>
      </c>
      <c r="G47" s="152">
        <v>0</v>
      </c>
      <c r="H47" s="151">
        <v>0</v>
      </c>
      <c r="I47" s="152">
        <v>0</v>
      </c>
      <c r="J47" s="153">
        <v>0</v>
      </c>
      <c r="K47" s="62">
        <v>0</v>
      </c>
    </row>
    <row r="48" spans="1:11" ht="15.75" thickBot="1">
      <c r="A48" s="39" t="s">
        <v>29</v>
      </c>
      <c r="B48" s="63">
        <v>641</v>
      </c>
      <c r="C48" s="64">
        <v>481</v>
      </c>
      <c r="D48" s="64">
        <v>166</v>
      </c>
      <c r="E48" s="64">
        <v>16</v>
      </c>
      <c r="F48" s="65">
        <v>428</v>
      </c>
      <c r="G48" s="64">
        <v>428</v>
      </c>
      <c r="H48" s="65">
        <v>163</v>
      </c>
      <c r="I48" s="64">
        <v>163</v>
      </c>
      <c r="J48" s="154" t="s">
        <v>157</v>
      </c>
      <c r="K48" s="62" t="s">
        <v>158</v>
      </c>
    </row>
    <row r="50" spans="1:11" ht="15.75" thickBot="1"/>
    <row r="51" spans="1:11" ht="39" thickBot="1">
      <c r="B51" s="45" t="s">
        <v>14</v>
      </c>
      <c r="C51" s="45" t="s">
        <v>16</v>
      </c>
      <c r="D51" s="45" t="s">
        <v>17</v>
      </c>
      <c r="E51" s="45" t="s">
        <v>18</v>
      </c>
      <c r="F51" s="197" t="s">
        <v>20</v>
      </c>
      <c r="G51" s="198"/>
      <c r="H51" s="197" t="s">
        <v>22</v>
      </c>
      <c r="I51" s="198"/>
      <c r="J51" s="197" t="s">
        <v>23</v>
      </c>
      <c r="K51" s="198"/>
    </row>
    <row r="52" spans="1:11" ht="39" thickBot="1">
      <c r="A52" s="55" t="s">
        <v>50</v>
      </c>
      <c r="B52" s="46" t="s">
        <v>15</v>
      </c>
      <c r="C52" s="47" t="s">
        <v>15</v>
      </c>
      <c r="D52" s="47" t="s">
        <v>15</v>
      </c>
      <c r="E52" s="47" t="s">
        <v>19</v>
      </c>
      <c r="F52" s="46" t="s">
        <v>19</v>
      </c>
      <c r="G52" s="48" t="s">
        <v>21</v>
      </c>
      <c r="H52" s="46" t="s">
        <v>19</v>
      </c>
      <c r="I52" s="48" t="s">
        <v>21</v>
      </c>
      <c r="J52" s="46" t="s">
        <v>19</v>
      </c>
      <c r="K52" s="48" t="s">
        <v>21</v>
      </c>
    </row>
    <row r="53" spans="1:11" ht="15.75" thickBot="1">
      <c r="A53" s="37" t="s">
        <v>32</v>
      </c>
      <c r="B53" s="66">
        <v>0.79</v>
      </c>
      <c r="C53" s="67">
        <v>0.86</v>
      </c>
      <c r="D53" s="67" t="s">
        <v>159</v>
      </c>
      <c r="E53" s="67" t="s">
        <v>159</v>
      </c>
      <c r="F53" s="67" t="s">
        <v>159</v>
      </c>
      <c r="G53" s="67" t="s">
        <v>159</v>
      </c>
      <c r="H53" s="67" t="s">
        <v>159</v>
      </c>
      <c r="I53" s="67" t="s">
        <v>159</v>
      </c>
      <c r="J53" s="67" t="s">
        <v>159</v>
      </c>
      <c r="K53" s="68" t="s">
        <v>160</v>
      </c>
    </row>
    <row r="54" spans="1:11" ht="15.75" thickBot="1">
      <c r="A54" s="38" t="s">
        <v>26</v>
      </c>
      <c r="B54" s="69">
        <v>0.85</v>
      </c>
      <c r="C54" s="22">
        <v>0.9</v>
      </c>
      <c r="D54" s="22">
        <v>0.68</v>
      </c>
      <c r="E54" s="22" t="s">
        <v>159</v>
      </c>
      <c r="F54" s="22" t="s">
        <v>159</v>
      </c>
      <c r="G54" s="22" t="s">
        <v>159</v>
      </c>
      <c r="H54" s="22" t="s">
        <v>159</v>
      </c>
      <c r="I54" s="22" t="s">
        <v>159</v>
      </c>
      <c r="J54" s="22">
        <v>0.43</v>
      </c>
      <c r="K54" s="70">
        <v>0.08</v>
      </c>
    </row>
    <row r="55" spans="1:11" ht="15.75" thickBot="1">
      <c r="A55" s="38" t="s">
        <v>27</v>
      </c>
      <c r="B55" s="69">
        <v>0.8</v>
      </c>
      <c r="C55" s="22">
        <v>0.86</v>
      </c>
      <c r="D55" s="22">
        <v>0.69</v>
      </c>
      <c r="E55" s="22">
        <v>0.9</v>
      </c>
      <c r="F55" s="22">
        <v>0.9</v>
      </c>
      <c r="G55" s="22">
        <v>0.7</v>
      </c>
      <c r="H55" s="22">
        <v>0.81</v>
      </c>
      <c r="I55" s="22">
        <v>0.66</v>
      </c>
      <c r="J55" s="22">
        <v>0.72</v>
      </c>
      <c r="K55" s="70">
        <v>0.56000000000000005</v>
      </c>
    </row>
    <row r="56" spans="1:11" ht="15.75" thickBot="1">
      <c r="A56" s="38" t="s">
        <v>28</v>
      </c>
      <c r="B56" s="69">
        <v>0.86</v>
      </c>
      <c r="C56" s="22">
        <v>0.84</v>
      </c>
      <c r="D56" s="22">
        <v>0.77</v>
      </c>
      <c r="E56" s="22" t="s">
        <v>159</v>
      </c>
      <c r="F56" s="22" t="s">
        <v>159</v>
      </c>
      <c r="G56" s="22" t="s">
        <v>159</v>
      </c>
      <c r="H56" s="22" t="s">
        <v>159</v>
      </c>
      <c r="I56" s="22" t="s">
        <v>159</v>
      </c>
      <c r="J56" s="22" t="s">
        <v>159</v>
      </c>
      <c r="K56" s="70" t="s">
        <v>160</v>
      </c>
    </row>
    <row r="57" spans="1:11" ht="15.75" thickBot="1">
      <c r="A57" s="38" t="s">
        <v>33</v>
      </c>
      <c r="B57" s="69">
        <v>0.86</v>
      </c>
      <c r="C57" s="22">
        <v>0.92</v>
      </c>
      <c r="D57" s="22">
        <v>0.84</v>
      </c>
      <c r="E57" s="22" t="s">
        <v>159</v>
      </c>
      <c r="F57" s="22">
        <v>0.84</v>
      </c>
      <c r="G57" s="22">
        <v>0.65</v>
      </c>
      <c r="H57" s="22">
        <v>0.76</v>
      </c>
      <c r="I57" s="22">
        <v>0.6</v>
      </c>
      <c r="J57" s="22">
        <v>0.72</v>
      </c>
      <c r="K57" s="70">
        <v>0.62</v>
      </c>
    </row>
    <row r="58" spans="1:11" ht="15.75" thickBot="1">
      <c r="A58" s="38" t="s">
        <v>30</v>
      </c>
      <c r="B58" s="69">
        <v>0.86</v>
      </c>
      <c r="C58" s="22">
        <v>0.89</v>
      </c>
      <c r="D58" s="22">
        <v>1</v>
      </c>
      <c r="E58" s="22" t="s">
        <v>159</v>
      </c>
      <c r="F58" s="22" t="s">
        <v>159</v>
      </c>
      <c r="G58" s="22" t="s">
        <v>159</v>
      </c>
      <c r="H58" s="22" t="s">
        <v>159</v>
      </c>
      <c r="I58" s="22" t="s">
        <v>159</v>
      </c>
      <c r="J58" s="22" t="s">
        <v>159</v>
      </c>
      <c r="K58" s="70" t="s">
        <v>160</v>
      </c>
    </row>
    <row r="59" spans="1:11" ht="15.75" thickBot="1">
      <c r="A59" s="38" t="s">
        <v>43</v>
      </c>
      <c r="B59" s="69">
        <v>0.83</v>
      </c>
      <c r="C59" s="22">
        <v>0.85</v>
      </c>
      <c r="D59" s="22">
        <v>0.57999999999999996</v>
      </c>
      <c r="E59" s="22" t="s">
        <v>159</v>
      </c>
      <c r="F59" s="22" t="s">
        <v>159</v>
      </c>
      <c r="G59" s="22" t="s">
        <v>159</v>
      </c>
      <c r="H59" s="22" t="s">
        <v>159</v>
      </c>
      <c r="I59" s="22" t="s">
        <v>159</v>
      </c>
      <c r="J59" s="22" t="s">
        <v>159</v>
      </c>
      <c r="K59" s="70" t="s">
        <v>160</v>
      </c>
    </row>
    <row r="60" spans="1:11" ht="15.75" thickBot="1">
      <c r="A60" s="38" t="s">
        <v>35</v>
      </c>
      <c r="B60" s="69">
        <v>0.4</v>
      </c>
      <c r="C60" s="22">
        <v>0.67</v>
      </c>
      <c r="D60" s="22" t="s">
        <v>159</v>
      </c>
      <c r="E60" s="22" t="s">
        <v>159</v>
      </c>
      <c r="F60" s="22">
        <v>0.89</v>
      </c>
      <c r="G60" s="22">
        <v>0.57999999999999996</v>
      </c>
      <c r="H60" s="22">
        <v>0.83</v>
      </c>
      <c r="I60" s="22">
        <v>0.61</v>
      </c>
      <c r="J60" s="22" t="s">
        <v>159</v>
      </c>
      <c r="K60" s="70" t="s">
        <v>160</v>
      </c>
    </row>
    <row r="61" spans="1:11" ht="15.75" thickBot="1">
      <c r="A61" s="38" t="s">
        <v>40</v>
      </c>
      <c r="B61" s="69">
        <v>0.77</v>
      </c>
      <c r="C61" s="22">
        <v>0.82</v>
      </c>
      <c r="D61" s="22">
        <v>0</v>
      </c>
      <c r="E61" s="22" t="s">
        <v>159</v>
      </c>
      <c r="F61" s="22" t="s">
        <v>159</v>
      </c>
      <c r="G61" s="22" t="s">
        <v>159</v>
      </c>
      <c r="H61" s="22" t="s">
        <v>159</v>
      </c>
      <c r="I61" s="22" t="s">
        <v>159</v>
      </c>
      <c r="J61" s="22" t="s">
        <v>159</v>
      </c>
      <c r="K61" s="70" t="s">
        <v>160</v>
      </c>
    </row>
    <row r="62" spans="1:11" ht="15.75" thickBot="1">
      <c r="A62" s="38" t="s">
        <v>41</v>
      </c>
      <c r="B62" s="69">
        <v>0.7</v>
      </c>
      <c r="C62" s="22">
        <v>0.74</v>
      </c>
      <c r="D62" s="22">
        <v>0.57999999999999996</v>
      </c>
      <c r="E62" s="22">
        <v>0.9</v>
      </c>
      <c r="F62" s="22">
        <v>0.88</v>
      </c>
      <c r="G62" s="22">
        <v>0.62</v>
      </c>
      <c r="H62" s="22">
        <v>0.77</v>
      </c>
      <c r="I62" s="22">
        <v>0.63</v>
      </c>
      <c r="J62" s="22">
        <v>0.72</v>
      </c>
      <c r="K62" s="70">
        <v>0.32</v>
      </c>
    </row>
    <row r="63" spans="1:11" ht="15.75" thickBot="1">
      <c r="A63" s="38" t="s">
        <v>25</v>
      </c>
      <c r="B63" s="69">
        <v>0.8</v>
      </c>
      <c r="C63" s="22">
        <v>0.88</v>
      </c>
      <c r="D63" s="22">
        <v>0.95</v>
      </c>
      <c r="E63" s="22" t="s">
        <v>159</v>
      </c>
      <c r="F63" s="22">
        <v>0.93</v>
      </c>
      <c r="G63" s="22">
        <v>0.74</v>
      </c>
      <c r="H63" s="22">
        <v>0.82</v>
      </c>
      <c r="I63" s="22">
        <v>0.71</v>
      </c>
      <c r="J63" s="22">
        <v>0.93</v>
      </c>
      <c r="K63" s="70">
        <v>0.68</v>
      </c>
    </row>
    <row r="64" spans="1:11" ht="15.75" thickBot="1">
      <c r="A64" s="38" t="s">
        <v>34</v>
      </c>
      <c r="B64" s="69">
        <v>0.62</v>
      </c>
      <c r="C64" s="22">
        <v>0.63</v>
      </c>
      <c r="D64" s="22" t="s">
        <v>159</v>
      </c>
      <c r="E64" s="22" t="s">
        <v>159</v>
      </c>
      <c r="F64" s="22" t="s">
        <v>159</v>
      </c>
      <c r="G64" s="22" t="s">
        <v>159</v>
      </c>
      <c r="H64" s="22" t="s">
        <v>159</v>
      </c>
      <c r="I64" s="22" t="s">
        <v>159</v>
      </c>
      <c r="J64" s="22" t="s">
        <v>159</v>
      </c>
      <c r="K64" s="70" t="s">
        <v>160</v>
      </c>
    </row>
    <row r="65" spans="1:11" ht="15.75" thickBot="1">
      <c r="A65" s="38" t="s">
        <v>42</v>
      </c>
      <c r="B65" s="69">
        <v>0.8</v>
      </c>
      <c r="C65" s="22">
        <v>0.83</v>
      </c>
      <c r="D65" s="22">
        <v>0.73</v>
      </c>
      <c r="E65" s="22" t="s">
        <v>159</v>
      </c>
      <c r="F65" s="22" t="s">
        <v>159</v>
      </c>
      <c r="G65" s="22" t="s">
        <v>159</v>
      </c>
      <c r="H65" s="22" t="s">
        <v>159</v>
      </c>
      <c r="I65" s="22" t="s">
        <v>159</v>
      </c>
      <c r="J65" s="22" t="s">
        <v>159</v>
      </c>
      <c r="K65" s="70" t="s">
        <v>160</v>
      </c>
    </row>
    <row r="66" spans="1:11" ht="15.75" thickBot="1">
      <c r="A66" s="38" t="s">
        <v>31</v>
      </c>
      <c r="B66" s="69">
        <v>0.84</v>
      </c>
      <c r="C66" s="22">
        <v>0.87</v>
      </c>
      <c r="D66" s="22">
        <v>0.71</v>
      </c>
      <c r="E66" s="22" t="s">
        <v>159</v>
      </c>
      <c r="F66" s="22" t="s">
        <v>159</v>
      </c>
      <c r="G66" s="22">
        <v>0.7</v>
      </c>
      <c r="H66" s="22">
        <v>0.77</v>
      </c>
      <c r="I66" s="22">
        <v>0.69</v>
      </c>
      <c r="J66" s="22">
        <v>0.74</v>
      </c>
      <c r="K66" s="70">
        <v>0.54</v>
      </c>
    </row>
    <row r="67" spans="1:11" ht="15.75" thickBot="1">
      <c r="A67" s="38" t="s">
        <v>37</v>
      </c>
      <c r="B67" s="69">
        <v>0.82</v>
      </c>
      <c r="C67" s="22">
        <v>0.86</v>
      </c>
      <c r="D67" s="22">
        <v>0.75</v>
      </c>
      <c r="E67" s="22" t="s">
        <v>159</v>
      </c>
      <c r="F67" s="22">
        <v>0.81</v>
      </c>
      <c r="G67" s="22">
        <v>0.74</v>
      </c>
      <c r="H67" s="22">
        <v>0.83</v>
      </c>
      <c r="I67" s="22">
        <v>0.75</v>
      </c>
      <c r="J67" s="22">
        <v>0.9</v>
      </c>
      <c r="K67" s="70">
        <v>0.68</v>
      </c>
    </row>
    <row r="68" spans="1:11" ht="15.75" thickBot="1">
      <c r="A68" s="38" t="s">
        <v>39</v>
      </c>
      <c r="B68" s="69">
        <v>0.85</v>
      </c>
      <c r="C68" s="22">
        <v>0.9</v>
      </c>
      <c r="D68" s="22">
        <v>0.79</v>
      </c>
      <c r="E68" s="22" t="s">
        <v>159</v>
      </c>
      <c r="F68" s="22" t="s">
        <v>159</v>
      </c>
      <c r="G68" s="22" t="s">
        <v>159</v>
      </c>
      <c r="H68" s="22" t="s">
        <v>159</v>
      </c>
      <c r="I68" s="22" t="s">
        <v>159</v>
      </c>
      <c r="J68" s="22" t="s">
        <v>159</v>
      </c>
      <c r="K68" s="70" t="s">
        <v>160</v>
      </c>
    </row>
    <row r="69" spans="1:11" ht="15.75" thickBot="1">
      <c r="A69" s="38" t="s">
        <v>38</v>
      </c>
      <c r="B69" s="69">
        <v>0.71</v>
      </c>
      <c r="C69" s="22">
        <v>0.78</v>
      </c>
      <c r="D69" s="22">
        <v>0.68</v>
      </c>
      <c r="E69" s="22" t="s">
        <v>159</v>
      </c>
      <c r="F69" s="22" t="s">
        <v>159</v>
      </c>
      <c r="G69" s="22" t="s">
        <v>159</v>
      </c>
      <c r="H69" s="22" t="s">
        <v>159</v>
      </c>
      <c r="I69" s="22" t="s">
        <v>159</v>
      </c>
      <c r="J69" s="22">
        <v>0.63</v>
      </c>
      <c r="K69" s="70">
        <v>0.27</v>
      </c>
    </row>
    <row r="70" spans="1:11" ht="15.75" thickBot="1">
      <c r="A70" s="38" t="s">
        <v>36</v>
      </c>
      <c r="B70" s="69">
        <v>0.86</v>
      </c>
      <c r="C70" s="22">
        <v>0.88</v>
      </c>
      <c r="D70" s="22">
        <v>0.73</v>
      </c>
      <c r="E70" s="22" t="s">
        <v>159</v>
      </c>
      <c r="F70" s="22">
        <v>0.85</v>
      </c>
      <c r="G70" s="22">
        <v>0.65</v>
      </c>
      <c r="H70" s="22">
        <v>0.86</v>
      </c>
      <c r="I70" s="22">
        <v>0.68</v>
      </c>
      <c r="J70" s="22">
        <v>0.9</v>
      </c>
      <c r="K70" s="70">
        <v>0.59</v>
      </c>
    </row>
    <row r="71" spans="1:11" ht="15.75" thickBot="1">
      <c r="A71" s="38" t="s">
        <v>24</v>
      </c>
      <c r="B71" s="69">
        <v>0.83</v>
      </c>
      <c r="C71" s="22">
        <v>0.88</v>
      </c>
      <c r="D71" s="22">
        <v>0.28999999999999998</v>
      </c>
      <c r="E71" s="22" t="s">
        <v>159</v>
      </c>
      <c r="F71" s="22" t="s">
        <v>159</v>
      </c>
      <c r="G71" s="22" t="s">
        <v>159</v>
      </c>
      <c r="H71" s="22" t="s">
        <v>159</v>
      </c>
      <c r="I71" s="22" t="s">
        <v>159</v>
      </c>
      <c r="J71" s="22" t="s">
        <v>159</v>
      </c>
      <c r="K71" s="70" t="s">
        <v>160</v>
      </c>
    </row>
    <row r="72" spans="1:11" ht="15.75" thickBot="1">
      <c r="A72" s="39" t="s">
        <v>29</v>
      </c>
      <c r="B72" s="71">
        <v>0.85</v>
      </c>
      <c r="C72" s="24">
        <v>0.86</v>
      </c>
      <c r="D72" s="24">
        <v>0.86</v>
      </c>
      <c r="E72" s="24">
        <v>0.81</v>
      </c>
      <c r="F72" s="24" t="s">
        <v>159</v>
      </c>
      <c r="G72" s="24">
        <v>0.77</v>
      </c>
      <c r="H72" s="24">
        <v>0.85</v>
      </c>
      <c r="I72" s="24">
        <v>0.56000000000000005</v>
      </c>
      <c r="J72" s="24" t="s">
        <v>159</v>
      </c>
      <c r="K72" s="70" t="s">
        <v>160</v>
      </c>
    </row>
  </sheetData>
  <sheetProtection sheet="1" objects="1" scenarios="1"/>
  <mergeCells count="14">
    <mergeCell ref="B1:D3"/>
    <mergeCell ref="F27:G27"/>
    <mergeCell ref="H27:I27"/>
    <mergeCell ref="J27:K27"/>
    <mergeCell ref="F51:G51"/>
    <mergeCell ref="H51:I51"/>
    <mergeCell ref="J51:K51"/>
    <mergeCell ref="E1:G3"/>
    <mergeCell ref="N2:P3"/>
    <mergeCell ref="H3:I3"/>
    <mergeCell ref="J3:K3"/>
    <mergeCell ref="L3:M3"/>
    <mergeCell ref="H1:P1"/>
    <mergeCell ref="H2:M2"/>
  </mergeCells>
  <conditionalFormatting sqref="B72:K72">
    <cfRule type="containsText" dxfId="339" priority="1" stopIfTrue="1" operator="containsText" text="n/a">
      <formula>NOT(ISERROR(SEARCH("n/a",B72)))</formula>
    </cfRule>
  </conditionalFormatting>
  <conditionalFormatting sqref="K53">
    <cfRule type="cellIs" dxfId="338" priority="333" stopIfTrue="1" operator="lessThan">
      <formula>0.5</formula>
    </cfRule>
    <cfRule type="cellIs" dxfId="337" priority="335" stopIfTrue="1" operator="between">
      <formula>0.5</formula>
      <formula>0.59</formula>
    </cfRule>
    <cfRule type="cellIs" dxfId="336" priority="336" stopIfTrue="1" operator="between">
      <formula>0.6</formula>
      <formula>0.69</formula>
    </cfRule>
    <cfRule type="cellIs" dxfId="335" priority="337" stopIfTrue="1" operator="greaterThanOrEqual">
      <formula>0.7</formula>
    </cfRule>
  </conditionalFormatting>
  <conditionalFormatting sqref="B53:K53">
    <cfRule type="containsText" dxfId="334" priority="324" stopIfTrue="1" operator="containsText" text="n/a">
      <formula>NOT(ISERROR(SEARCH("n/a",B53)))</formula>
    </cfRule>
  </conditionalFormatting>
  <conditionalFormatting sqref="B53:F53 H53 J53">
    <cfRule type="cellIs" dxfId="333" priority="334" stopIfTrue="1" operator="lessThan">
      <formula>0.75</formula>
    </cfRule>
    <cfRule type="cellIs" dxfId="332" priority="338" stopIfTrue="1" operator="between">
      <formula>0.75</formula>
      <formula>0.79</formula>
    </cfRule>
    <cfRule type="cellIs" dxfId="331" priority="339" stopIfTrue="1" operator="between">
      <formula>0.8</formula>
      <formula>0.89</formula>
    </cfRule>
    <cfRule type="cellIs" dxfId="330" priority="340" stopIfTrue="1" operator="greaterThanOrEqual">
      <formula>0.9</formula>
    </cfRule>
  </conditionalFormatting>
  <conditionalFormatting sqref="G53">
    <cfRule type="cellIs" dxfId="329" priority="329" stopIfTrue="1" operator="greaterThanOrEqual">
      <formula>0.8</formula>
    </cfRule>
    <cfRule type="cellIs" dxfId="328" priority="330" stopIfTrue="1" operator="between">
      <formula>0.7</formula>
      <formula>0.79</formula>
    </cfRule>
    <cfRule type="cellIs" dxfId="327" priority="331" stopIfTrue="1" operator="between">
      <formula>0.6</formula>
      <formula>0.69</formula>
    </cfRule>
    <cfRule type="cellIs" dxfId="326" priority="332" stopIfTrue="1" operator="lessThan">
      <formula>0.6</formula>
    </cfRule>
  </conditionalFormatting>
  <conditionalFormatting sqref="I53">
    <cfRule type="cellIs" dxfId="325" priority="325" stopIfTrue="1" operator="greaterThanOrEqual">
      <formula>0.75</formula>
    </cfRule>
    <cfRule type="cellIs" dxfId="324" priority="326" stopIfTrue="1" operator="between">
      <formula>0.65</formula>
      <formula>0.74</formula>
    </cfRule>
    <cfRule type="cellIs" dxfId="323" priority="327" stopIfTrue="1" operator="between">
      <formula>0.55</formula>
      <formula>0.64</formula>
    </cfRule>
    <cfRule type="cellIs" dxfId="322" priority="328" stopIfTrue="1" operator="lessThan">
      <formula>0.55</formula>
    </cfRule>
  </conditionalFormatting>
  <conditionalFormatting sqref="K54">
    <cfRule type="cellIs" dxfId="321" priority="316" stopIfTrue="1" operator="lessThan">
      <formula>0.5</formula>
    </cfRule>
    <cfRule type="cellIs" dxfId="320" priority="318" stopIfTrue="1" operator="between">
      <formula>0.5</formula>
      <formula>0.59</formula>
    </cfRule>
    <cfRule type="cellIs" dxfId="319" priority="319" stopIfTrue="1" operator="between">
      <formula>0.6</formula>
      <formula>0.69</formula>
    </cfRule>
    <cfRule type="cellIs" dxfId="318" priority="320" stopIfTrue="1" operator="greaterThanOrEqual">
      <formula>0.7</formula>
    </cfRule>
  </conditionalFormatting>
  <conditionalFormatting sqref="B54:K54">
    <cfRule type="containsText" dxfId="317" priority="307" stopIfTrue="1" operator="containsText" text="n/a">
      <formula>NOT(ISERROR(SEARCH("n/a",B54)))</formula>
    </cfRule>
  </conditionalFormatting>
  <conditionalFormatting sqref="B54:F54 H54 J54">
    <cfRule type="cellIs" dxfId="316" priority="317" stopIfTrue="1" operator="lessThan">
      <formula>0.75</formula>
    </cfRule>
    <cfRule type="cellIs" dxfId="315" priority="321" stopIfTrue="1" operator="between">
      <formula>0.75</formula>
      <formula>0.79</formula>
    </cfRule>
    <cfRule type="cellIs" dxfId="314" priority="322" stopIfTrue="1" operator="between">
      <formula>0.8</formula>
      <formula>0.89</formula>
    </cfRule>
    <cfRule type="cellIs" dxfId="313" priority="323" stopIfTrue="1" operator="greaterThanOrEqual">
      <formula>0.9</formula>
    </cfRule>
  </conditionalFormatting>
  <conditionalFormatting sqref="G54">
    <cfRule type="cellIs" dxfId="312" priority="312" stopIfTrue="1" operator="greaterThanOrEqual">
      <formula>0.8</formula>
    </cfRule>
    <cfRule type="cellIs" dxfId="311" priority="313" stopIfTrue="1" operator="between">
      <formula>0.7</formula>
      <formula>0.79</formula>
    </cfRule>
    <cfRule type="cellIs" dxfId="310" priority="314" stopIfTrue="1" operator="between">
      <formula>0.6</formula>
      <formula>0.69</formula>
    </cfRule>
    <cfRule type="cellIs" dxfId="309" priority="315" stopIfTrue="1" operator="lessThan">
      <formula>0.6</formula>
    </cfRule>
  </conditionalFormatting>
  <conditionalFormatting sqref="I54">
    <cfRule type="cellIs" dxfId="308" priority="308" stopIfTrue="1" operator="greaterThanOrEqual">
      <formula>0.75</formula>
    </cfRule>
    <cfRule type="cellIs" dxfId="307" priority="309" stopIfTrue="1" operator="between">
      <formula>0.65</formula>
      <formula>0.74</formula>
    </cfRule>
    <cfRule type="cellIs" dxfId="306" priority="310" stopIfTrue="1" operator="between">
      <formula>0.55</formula>
      <formula>0.64</formula>
    </cfRule>
    <cfRule type="cellIs" dxfId="305" priority="311" stopIfTrue="1" operator="lessThan">
      <formula>0.55</formula>
    </cfRule>
  </conditionalFormatting>
  <conditionalFormatting sqref="K55">
    <cfRule type="cellIs" dxfId="304" priority="299" stopIfTrue="1" operator="lessThan">
      <formula>0.5</formula>
    </cfRule>
    <cfRule type="cellIs" dxfId="303" priority="301" stopIfTrue="1" operator="between">
      <formula>0.5</formula>
      <formula>0.59</formula>
    </cfRule>
    <cfRule type="cellIs" dxfId="302" priority="302" stopIfTrue="1" operator="between">
      <formula>0.6</formula>
      <formula>0.69</formula>
    </cfRule>
    <cfRule type="cellIs" dxfId="301" priority="303" stopIfTrue="1" operator="greaterThanOrEqual">
      <formula>0.7</formula>
    </cfRule>
  </conditionalFormatting>
  <conditionalFormatting sqref="B55:K55">
    <cfRule type="containsText" dxfId="300" priority="290" stopIfTrue="1" operator="containsText" text="n/a">
      <formula>NOT(ISERROR(SEARCH("n/a",B55)))</formula>
    </cfRule>
  </conditionalFormatting>
  <conditionalFormatting sqref="B55:F55 H55 J55">
    <cfRule type="cellIs" dxfId="299" priority="300" stopIfTrue="1" operator="lessThan">
      <formula>0.75</formula>
    </cfRule>
    <cfRule type="cellIs" dxfId="298" priority="304" stopIfTrue="1" operator="between">
      <formula>0.75</formula>
      <formula>0.79</formula>
    </cfRule>
    <cfRule type="cellIs" dxfId="297" priority="305" stopIfTrue="1" operator="between">
      <formula>0.8</formula>
      <formula>0.89</formula>
    </cfRule>
    <cfRule type="cellIs" dxfId="296" priority="306" stopIfTrue="1" operator="greaterThanOrEqual">
      <formula>0.9</formula>
    </cfRule>
  </conditionalFormatting>
  <conditionalFormatting sqref="G55">
    <cfRule type="cellIs" dxfId="295" priority="295" stopIfTrue="1" operator="greaterThanOrEqual">
      <formula>0.8</formula>
    </cfRule>
    <cfRule type="cellIs" dxfId="294" priority="296" stopIfTrue="1" operator="between">
      <formula>0.7</formula>
      <formula>0.79</formula>
    </cfRule>
    <cfRule type="cellIs" dxfId="293" priority="297" stopIfTrue="1" operator="between">
      <formula>0.6</formula>
      <formula>0.69</formula>
    </cfRule>
    <cfRule type="cellIs" dxfId="292" priority="298" stopIfTrue="1" operator="lessThan">
      <formula>0.6</formula>
    </cfRule>
  </conditionalFormatting>
  <conditionalFormatting sqref="I55">
    <cfRule type="cellIs" dxfId="291" priority="291" stopIfTrue="1" operator="greaterThanOrEqual">
      <formula>0.75</formula>
    </cfRule>
    <cfRule type="cellIs" dxfId="290" priority="292" stopIfTrue="1" operator="between">
      <formula>0.65</formula>
      <formula>0.74</formula>
    </cfRule>
    <cfRule type="cellIs" dxfId="289" priority="293" stopIfTrue="1" operator="between">
      <formula>0.55</formula>
      <formula>0.64</formula>
    </cfRule>
    <cfRule type="cellIs" dxfId="288" priority="294" stopIfTrue="1" operator="lessThan">
      <formula>0.55</formula>
    </cfRule>
  </conditionalFormatting>
  <conditionalFormatting sqref="K56">
    <cfRule type="cellIs" dxfId="287" priority="282" stopIfTrue="1" operator="lessThan">
      <formula>0.5</formula>
    </cfRule>
    <cfRule type="cellIs" dxfId="286" priority="284" stopIfTrue="1" operator="between">
      <formula>0.5</formula>
      <formula>0.59</formula>
    </cfRule>
    <cfRule type="cellIs" dxfId="285" priority="285" stopIfTrue="1" operator="between">
      <formula>0.6</formula>
      <formula>0.69</formula>
    </cfRule>
    <cfRule type="cellIs" dxfId="284" priority="286" stopIfTrue="1" operator="greaterThanOrEqual">
      <formula>0.7</formula>
    </cfRule>
  </conditionalFormatting>
  <conditionalFormatting sqref="B56:K56">
    <cfRule type="containsText" dxfId="283" priority="273" stopIfTrue="1" operator="containsText" text="n/a">
      <formula>NOT(ISERROR(SEARCH("n/a",B56)))</formula>
    </cfRule>
  </conditionalFormatting>
  <conditionalFormatting sqref="B56:F56 H56 J56">
    <cfRule type="cellIs" dxfId="282" priority="283" stopIfTrue="1" operator="lessThan">
      <formula>0.75</formula>
    </cfRule>
    <cfRule type="cellIs" dxfId="281" priority="287" stopIfTrue="1" operator="between">
      <formula>0.75</formula>
      <formula>0.79</formula>
    </cfRule>
    <cfRule type="cellIs" dxfId="280" priority="288" stopIfTrue="1" operator="between">
      <formula>0.8</formula>
      <formula>0.89</formula>
    </cfRule>
    <cfRule type="cellIs" dxfId="279" priority="289" stopIfTrue="1" operator="greaterThanOrEqual">
      <formula>0.9</formula>
    </cfRule>
  </conditionalFormatting>
  <conditionalFormatting sqref="G56">
    <cfRule type="cellIs" dxfId="278" priority="278" stopIfTrue="1" operator="greaterThanOrEqual">
      <formula>0.8</formula>
    </cfRule>
    <cfRule type="cellIs" dxfId="277" priority="279" stopIfTrue="1" operator="between">
      <formula>0.7</formula>
      <formula>0.79</formula>
    </cfRule>
    <cfRule type="cellIs" dxfId="276" priority="280" stopIfTrue="1" operator="between">
      <formula>0.6</formula>
      <formula>0.69</formula>
    </cfRule>
    <cfRule type="cellIs" dxfId="275" priority="281" stopIfTrue="1" operator="lessThan">
      <formula>0.6</formula>
    </cfRule>
  </conditionalFormatting>
  <conditionalFormatting sqref="I56">
    <cfRule type="cellIs" dxfId="274" priority="274" stopIfTrue="1" operator="greaterThanOrEqual">
      <formula>0.75</formula>
    </cfRule>
    <cfRule type="cellIs" dxfId="273" priority="275" stopIfTrue="1" operator="between">
      <formula>0.65</formula>
      <formula>0.74</formula>
    </cfRule>
    <cfRule type="cellIs" dxfId="272" priority="276" stopIfTrue="1" operator="between">
      <formula>0.55</formula>
      <formula>0.64</formula>
    </cfRule>
    <cfRule type="cellIs" dxfId="271" priority="277" stopIfTrue="1" operator="lessThan">
      <formula>0.55</formula>
    </cfRule>
  </conditionalFormatting>
  <conditionalFormatting sqref="K57">
    <cfRule type="cellIs" dxfId="270" priority="265" stopIfTrue="1" operator="lessThan">
      <formula>0.5</formula>
    </cfRule>
    <cfRule type="cellIs" dxfId="269" priority="267" stopIfTrue="1" operator="between">
      <formula>0.5</formula>
      <formula>0.59</formula>
    </cfRule>
    <cfRule type="cellIs" dxfId="268" priority="268" stopIfTrue="1" operator="between">
      <formula>0.6</formula>
      <formula>0.69</formula>
    </cfRule>
    <cfRule type="cellIs" dxfId="267" priority="269" stopIfTrue="1" operator="greaterThanOrEqual">
      <formula>0.7</formula>
    </cfRule>
  </conditionalFormatting>
  <conditionalFormatting sqref="B57:K57">
    <cfRule type="containsText" dxfId="266" priority="256" stopIfTrue="1" operator="containsText" text="n/a">
      <formula>NOT(ISERROR(SEARCH("n/a",B57)))</formula>
    </cfRule>
  </conditionalFormatting>
  <conditionalFormatting sqref="B57:F57 H57 J57">
    <cfRule type="cellIs" dxfId="265" priority="266" stopIfTrue="1" operator="lessThan">
      <formula>0.75</formula>
    </cfRule>
    <cfRule type="cellIs" dxfId="264" priority="270" stopIfTrue="1" operator="between">
      <formula>0.75</formula>
      <formula>0.79</formula>
    </cfRule>
    <cfRule type="cellIs" dxfId="263" priority="271" stopIfTrue="1" operator="between">
      <formula>0.8</formula>
      <formula>0.89</formula>
    </cfRule>
    <cfRule type="cellIs" dxfId="262" priority="272" stopIfTrue="1" operator="greaterThanOrEqual">
      <formula>0.9</formula>
    </cfRule>
  </conditionalFormatting>
  <conditionalFormatting sqref="G57">
    <cfRule type="cellIs" dxfId="261" priority="261" stopIfTrue="1" operator="greaterThanOrEqual">
      <formula>0.8</formula>
    </cfRule>
    <cfRule type="cellIs" dxfId="260" priority="262" stopIfTrue="1" operator="between">
      <formula>0.7</formula>
      <formula>0.79</formula>
    </cfRule>
    <cfRule type="cellIs" dxfId="259" priority="263" stopIfTrue="1" operator="between">
      <formula>0.6</formula>
      <formula>0.69</formula>
    </cfRule>
    <cfRule type="cellIs" dxfId="258" priority="264" stopIfTrue="1" operator="lessThan">
      <formula>0.6</formula>
    </cfRule>
  </conditionalFormatting>
  <conditionalFormatting sqref="I57">
    <cfRule type="cellIs" dxfId="257" priority="257" stopIfTrue="1" operator="greaterThanOrEqual">
      <formula>0.75</formula>
    </cfRule>
    <cfRule type="cellIs" dxfId="256" priority="258" stopIfTrue="1" operator="between">
      <formula>0.65</formula>
      <formula>0.74</formula>
    </cfRule>
    <cfRule type="cellIs" dxfId="255" priority="259" stopIfTrue="1" operator="between">
      <formula>0.55</formula>
      <formula>0.64</formula>
    </cfRule>
    <cfRule type="cellIs" dxfId="254" priority="260" stopIfTrue="1" operator="lessThan">
      <formula>0.55</formula>
    </cfRule>
  </conditionalFormatting>
  <conditionalFormatting sqref="K58">
    <cfRule type="cellIs" dxfId="253" priority="248" stopIfTrue="1" operator="lessThan">
      <formula>0.5</formula>
    </cfRule>
    <cfRule type="cellIs" dxfId="252" priority="250" stopIfTrue="1" operator="between">
      <formula>0.5</formula>
      <formula>0.59</formula>
    </cfRule>
    <cfRule type="cellIs" dxfId="251" priority="251" stopIfTrue="1" operator="between">
      <formula>0.6</formula>
      <formula>0.69</formula>
    </cfRule>
    <cfRule type="cellIs" dxfId="250" priority="252" stopIfTrue="1" operator="greaterThanOrEqual">
      <formula>0.7</formula>
    </cfRule>
  </conditionalFormatting>
  <conditionalFormatting sqref="B58:K58">
    <cfRule type="containsText" dxfId="249" priority="239" stopIfTrue="1" operator="containsText" text="n/a">
      <formula>NOT(ISERROR(SEARCH("n/a",B58)))</formula>
    </cfRule>
  </conditionalFormatting>
  <conditionalFormatting sqref="B58:F58 H58 J58">
    <cfRule type="cellIs" dxfId="248" priority="249" stopIfTrue="1" operator="lessThan">
      <formula>0.75</formula>
    </cfRule>
    <cfRule type="cellIs" dxfId="247" priority="253" stopIfTrue="1" operator="between">
      <formula>0.75</formula>
      <formula>0.79</formula>
    </cfRule>
    <cfRule type="cellIs" dxfId="246" priority="254" stopIfTrue="1" operator="between">
      <formula>0.8</formula>
      <formula>0.89</formula>
    </cfRule>
    <cfRule type="cellIs" dxfId="245" priority="255" stopIfTrue="1" operator="greaterThanOrEqual">
      <formula>0.9</formula>
    </cfRule>
  </conditionalFormatting>
  <conditionalFormatting sqref="G58">
    <cfRule type="cellIs" dxfId="244" priority="244" stopIfTrue="1" operator="greaterThanOrEqual">
      <formula>0.8</formula>
    </cfRule>
    <cfRule type="cellIs" dxfId="243" priority="245" stopIfTrue="1" operator="between">
      <formula>0.7</formula>
      <formula>0.79</formula>
    </cfRule>
    <cfRule type="cellIs" dxfId="242" priority="246" stopIfTrue="1" operator="between">
      <formula>0.6</formula>
      <formula>0.69</formula>
    </cfRule>
    <cfRule type="cellIs" dxfId="241" priority="247" stopIfTrue="1" operator="lessThan">
      <formula>0.6</formula>
    </cfRule>
  </conditionalFormatting>
  <conditionalFormatting sqref="I58">
    <cfRule type="cellIs" dxfId="240" priority="240" stopIfTrue="1" operator="greaterThanOrEqual">
      <formula>0.75</formula>
    </cfRule>
    <cfRule type="cellIs" dxfId="239" priority="241" stopIfTrue="1" operator="between">
      <formula>0.65</formula>
      <formula>0.74</formula>
    </cfRule>
    <cfRule type="cellIs" dxfId="238" priority="242" stopIfTrue="1" operator="between">
      <formula>0.55</formula>
      <formula>0.64</formula>
    </cfRule>
    <cfRule type="cellIs" dxfId="237" priority="243" stopIfTrue="1" operator="lessThan">
      <formula>0.55</formula>
    </cfRule>
  </conditionalFormatting>
  <conditionalFormatting sqref="K59">
    <cfRule type="cellIs" dxfId="236" priority="231" stopIfTrue="1" operator="lessThan">
      <formula>0.5</formula>
    </cfRule>
    <cfRule type="cellIs" dxfId="235" priority="233" stopIfTrue="1" operator="between">
      <formula>0.5</formula>
      <formula>0.59</formula>
    </cfRule>
    <cfRule type="cellIs" dxfId="234" priority="234" stopIfTrue="1" operator="between">
      <formula>0.6</formula>
      <formula>0.69</formula>
    </cfRule>
    <cfRule type="cellIs" dxfId="233" priority="235" stopIfTrue="1" operator="greaterThanOrEqual">
      <formula>0.7</formula>
    </cfRule>
  </conditionalFormatting>
  <conditionalFormatting sqref="B59:K59">
    <cfRule type="containsText" dxfId="232" priority="222" stopIfTrue="1" operator="containsText" text="n/a">
      <formula>NOT(ISERROR(SEARCH("n/a",B59)))</formula>
    </cfRule>
  </conditionalFormatting>
  <conditionalFormatting sqref="B59:F59 H59 J59">
    <cfRule type="cellIs" dxfId="231" priority="232" stopIfTrue="1" operator="lessThan">
      <formula>0.75</formula>
    </cfRule>
    <cfRule type="cellIs" dxfId="230" priority="236" stopIfTrue="1" operator="between">
      <formula>0.75</formula>
      <formula>0.79</formula>
    </cfRule>
    <cfRule type="cellIs" dxfId="229" priority="237" stopIfTrue="1" operator="between">
      <formula>0.8</formula>
      <formula>0.89</formula>
    </cfRule>
    <cfRule type="cellIs" dxfId="228" priority="238" stopIfTrue="1" operator="greaterThanOrEqual">
      <formula>0.9</formula>
    </cfRule>
  </conditionalFormatting>
  <conditionalFormatting sqref="G59">
    <cfRule type="cellIs" dxfId="227" priority="227" stopIfTrue="1" operator="greaterThanOrEqual">
      <formula>0.8</formula>
    </cfRule>
    <cfRule type="cellIs" dxfId="226" priority="228" stopIfTrue="1" operator="between">
      <formula>0.7</formula>
      <formula>0.79</formula>
    </cfRule>
    <cfRule type="cellIs" dxfId="225" priority="229" stopIfTrue="1" operator="between">
      <formula>0.6</formula>
      <formula>0.69</formula>
    </cfRule>
    <cfRule type="cellIs" dxfId="224" priority="230" stopIfTrue="1" operator="lessThan">
      <formula>0.6</formula>
    </cfRule>
  </conditionalFormatting>
  <conditionalFormatting sqref="I59">
    <cfRule type="cellIs" dxfId="223" priority="223" stopIfTrue="1" operator="greaterThanOrEqual">
      <formula>0.75</formula>
    </cfRule>
    <cfRule type="cellIs" dxfId="222" priority="224" stopIfTrue="1" operator="between">
      <formula>0.65</formula>
      <formula>0.74</formula>
    </cfRule>
    <cfRule type="cellIs" dxfId="221" priority="225" stopIfTrue="1" operator="between">
      <formula>0.55</formula>
      <formula>0.64</formula>
    </cfRule>
    <cfRule type="cellIs" dxfId="220" priority="226" stopIfTrue="1" operator="lessThan">
      <formula>0.55</formula>
    </cfRule>
  </conditionalFormatting>
  <conditionalFormatting sqref="K60">
    <cfRule type="cellIs" dxfId="219" priority="214" stopIfTrue="1" operator="lessThan">
      <formula>0.5</formula>
    </cfRule>
    <cfRule type="cellIs" dxfId="218" priority="216" stopIfTrue="1" operator="between">
      <formula>0.5</formula>
      <formula>0.59</formula>
    </cfRule>
    <cfRule type="cellIs" dxfId="217" priority="217" stopIfTrue="1" operator="between">
      <formula>0.6</formula>
      <formula>0.69</formula>
    </cfRule>
    <cfRule type="cellIs" dxfId="216" priority="218" stopIfTrue="1" operator="greaterThanOrEqual">
      <formula>0.7</formula>
    </cfRule>
  </conditionalFormatting>
  <conditionalFormatting sqref="B60:K60">
    <cfRule type="containsText" dxfId="215" priority="205" stopIfTrue="1" operator="containsText" text="n/a">
      <formula>NOT(ISERROR(SEARCH("n/a",B60)))</formula>
    </cfRule>
  </conditionalFormatting>
  <conditionalFormatting sqref="B60:F60 H60 J60">
    <cfRule type="cellIs" dxfId="214" priority="215" stopIfTrue="1" operator="lessThan">
      <formula>0.75</formula>
    </cfRule>
    <cfRule type="cellIs" dxfId="213" priority="219" stopIfTrue="1" operator="between">
      <formula>0.75</formula>
      <formula>0.79</formula>
    </cfRule>
    <cfRule type="cellIs" dxfId="212" priority="220" stopIfTrue="1" operator="between">
      <formula>0.8</formula>
      <formula>0.89</formula>
    </cfRule>
    <cfRule type="cellIs" dxfId="211" priority="221" stopIfTrue="1" operator="greaterThanOrEqual">
      <formula>0.9</formula>
    </cfRule>
  </conditionalFormatting>
  <conditionalFormatting sqref="G60">
    <cfRule type="cellIs" dxfId="210" priority="210" stopIfTrue="1" operator="greaterThanOrEqual">
      <formula>0.8</formula>
    </cfRule>
    <cfRule type="cellIs" dxfId="209" priority="211" stopIfTrue="1" operator="between">
      <formula>0.7</formula>
      <formula>0.79</formula>
    </cfRule>
    <cfRule type="cellIs" dxfId="208" priority="212" stopIfTrue="1" operator="between">
      <formula>0.6</formula>
      <formula>0.69</formula>
    </cfRule>
    <cfRule type="cellIs" dxfId="207" priority="213" stopIfTrue="1" operator="lessThan">
      <formula>0.6</formula>
    </cfRule>
  </conditionalFormatting>
  <conditionalFormatting sqref="I60">
    <cfRule type="cellIs" dxfId="206" priority="206" stopIfTrue="1" operator="greaterThanOrEqual">
      <formula>0.75</formula>
    </cfRule>
    <cfRule type="cellIs" dxfId="205" priority="207" stopIfTrue="1" operator="between">
      <formula>0.65</formula>
      <formula>0.74</formula>
    </cfRule>
    <cfRule type="cellIs" dxfId="204" priority="208" stopIfTrue="1" operator="between">
      <formula>0.55</formula>
      <formula>0.64</formula>
    </cfRule>
    <cfRule type="cellIs" dxfId="203" priority="209" stopIfTrue="1" operator="lessThan">
      <formula>0.55</formula>
    </cfRule>
  </conditionalFormatting>
  <conditionalFormatting sqref="K61">
    <cfRule type="cellIs" dxfId="202" priority="197" stopIfTrue="1" operator="lessThan">
      <formula>0.5</formula>
    </cfRule>
    <cfRule type="cellIs" dxfId="201" priority="199" stopIfTrue="1" operator="between">
      <formula>0.5</formula>
      <formula>0.59</formula>
    </cfRule>
    <cfRule type="cellIs" dxfId="200" priority="200" stopIfTrue="1" operator="between">
      <formula>0.6</formula>
      <formula>0.69</formula>
    </cfRule>
    <cfRule type="cellIs" dxfId="199" priority="201" stopIfTrue="1" operator="greaterThanOrEqual">
      <formula>0.7</formula>
    </cfRule>
  </conditionalFormatting>
  <conditionalFormatting sqref="B61:K61">
    <cfRule type="containsText" dxfId="198" priority="188" stopIfTrue="1" operator="containsText" text="n/a">
      <formula>NOT(ISERROR(SEARCH("n/a",B61)))</formula>
    </cfRule>
  </conditionalFormatting>
  <conditionalFormatting sqref="B61:F61 H61 J61">
    <cfRule type="cellIs" dxfId="197" priority="198" stopIfTrue="1" operator="lessThan">
      <formula>0.75</formula>
    </cfRule>
    <cfRule type="cellIs" dxfId="196" priority="202" stopIfTrue="1" operator="between">
      <formula>0.75</formula>
      <formula>0.79</formula>
    </cfRule>
    <cfRule type="cellIs" dxfId="195" priority="203" stopIfTrue="1" operator="between">
      <formula>0.8</formula>
      <formula>0.89</formula>
    </cfRule>
    <cfRule type="cellIs" dxfId="194" priority="204" stopIfTrue="1" operator="greaterThanOrEqual">
      <formula>0.9</formula>
    </cfRule>
  </conditionalFormatting>
  <conditionalFormatting sqref="G61">
    <cfRule type="cellIs" dxfId="193" priority="193" stopIfTrue="1" operator="greaterThanOrEqual">
      <formula>0.8</formula>
    </cfRule>
    <cfRule type="cellIs" dxfId="192" priority="194" stopIfTrue="1" operator="between">
      <formula>0.7</formula>
      <formula>0.79</formula>
    </cfRule>
    <cfRule type="cellIs" dxfId="191" priority="195" stopIfTrue="1" operator="between">
      <formula>0.6</formula>
      <formula>0.69</formula>
    </cfRule>
    <cfRule type="cellIs" dxfId="190" priority="196" stopIfTrue="1" operator="lessThan">
      <formula>0.6</formula>
    </cfRule>
  </conditionalFormatting>
  <conditionalFormatting sqref="I61">
    <cfRule type="cellIs" dxfId="189" priority="189" stopIfTrue="1" operator="greaterThanOrEqual">
      <formula>0.75</formula>
    </cfRule>
    <cfRule type="cellIs" dxfId="188" priority="190" stopIfTrue="1" operator="between">
      <formula>0.65</formula>
      <formula>0.74</formula>
    </cfRule>
    <cfRule type="cellIs" dxfId="187" priority="191" stopIfTrue="1" operator="between">
      <formula>0.55</formula>
      <formula>0.64</formula>
    </cfRule>
    <cfRule type="cellIs" dxfId="186" priority="192" stopIfTrue="1" operator="lessThan">
      <formula>0.55</formula>
    </cfRule>
  </conditionalFormatting>
  <conditionalFormatting sqref="K62">
    <cfRule type="cellIs" dxfId="185" priority="180" stopIfTrue="1" operator="lessThan">
      <formula>0.5</formula>
    </cfRule>
    <cfRule type="cellIs" dxfId="184" priority="182" stopIfTrue="1" operator="between">
      <formula>0.5</formula>
      <formula>0.59</formula>
    </cfRule>
    <cfRule type="cellIs" dxfId="183" priority="183" stopIfTrue="1" operator="between">
      <formula>0.6</formula>
      <formula>0.69</formula>
    </cfRule>
    <cfRule type="cellIs" dxfId="182" priority="184" stopIfTrue="1" operator="greaterThanOrEqual">
      <formula>0.7</formula>
    </cfRule>
  </conditionalFormatting>
  <conditionalFormatting sqref="B62:K62">
    <cfRule type="containsText" dxfId="181" priority="171" stopIfTrue="1" operator="containsText" text="n/a">
      <formula>NOT(ISERROR(SEARCH("n/a",B62)))</formula>
    </cfRule>
  </conditionalFormatting>
  <conditionalFormatting sqref="B62:F62 H62 J62">
    <cfRule type="cellIs" dxfId="180" priority="181" stopIfTrue="1" operator="lessThan">
      <formula>0.75</formula>
    </cfRule>
    <cfRule type="cellIs" dxfId="179" priority="185" stopIfTrue="1" operator="between">
      <formula>0.75</formula>
      <formula>0.79</formula>
    </cfRule>
    <cfRule type="cellIs" dxfId="178" priority="186" stopIfTrue="1" operator="between">
      <formula>0.8</formula>
      <formula>0.89</formula>
    </cfRule>
    <cfRule type="cellIs" dxfId="177" priority="187" stopIfTrue="1" operator="greaterThanOrEqual">
      <formula>0.9</formula>
    </cfRule>
  </conditionalFormatting>
  <conditionalFormatting sqref="G62">
    <cfRule type="cellIs" dxfId="176" priority="176" stopIfTrue="1" operator="greaterThanOrEqual">
      <formula>0.8</formula>
    </cfRule>
    <cfRule type="cellIs" dxfId="175" priority="177" stopIfTrue="1" operator="between">
      <formula>0.7</formula>
      <formula>0.79</formula>
    </cfRule>
    <cfRule type="cellIs" dxfId="174" priority="178" stopIfTrue="1" operator="between">
      <formula>0.6</formula>
      <formula>0.69</formula>
    </cfRule>
    <cfRule type="cellIs" dxfId="173" priority="179" stopIfTrue="1" operator="lessThan">
      <formula>0.6</formula>
    </cfRule>
  </conditionalFormatting>
  <conditionalFormatting sqref="I62">
    <cfRule type="cellIs" dxfId="172" priority="172" stopIfTrue="1" operator="greaterThanOrEqual">
      <formula>0.75</formula>
    </cfRule>
    <cfRule type="cellIs" dxfId="171" priority="173" stopIfTrue="1" operator="between">
      <formula>0.65</formula>
      <formula>0.74</formula>
    </cfRule>
    <cfRule type="cellIs" dxfId="170" priority="174" stopIfTrue="1" operator="between">
      <formula>0.55</formula>
      <formula>0.64</formula>
    </cfRule>
    <cfRule type="cellIs" dxfId="169" priority="175" stopIfTrue="1" operator="lessThan">
      <formula>0.55</formula>
    </cfRule>
  </conditionalFormatting>
  <conditionalFormatting sqref="K63">
    <cfRule type="cellIs" dxfId="168" priority="163" stopIfTrue="1" operator="lessThan">
      <formula>0.5</formula>
    </cfRule>
    <cfRule type="cellIs" dxfId="167" priority="165" stopIfTrue="1" operator="between">
      <formula>0.5</formula>
      <formula>0.59</formula>
    </cfRule>
    <cfRule type="cellIs" dxfId="166" priority="166" stopIfTrue="1" operator="between">
      <formula>0.6</formula>
      <formula>0.69</formula>
    </cfRule>
    <cfRule type="cellIs" dxfId="165" priority="167" stopIfTrue="1" operator="greaterThanOrEqual">
      <formula>0.7</formula>
    </cfRule>
  </conditionalFormatting>
  <conditionalFormatting sqref="B63:K63">
    <cfRule type="containsText" dxfId="164" priority="154" stopIfTrue="1" operator="containsText" text="n/a">
      <formula>NOT(ISERROR(SEARCH("n/a",B63)))</formula>
    </cfRule>
  </conditionalFormatting>
  <conditionalFormatting sqref="B63:F63 H63 J63">
    <cfRule type="cellIs" dxfId="163" priority="164" stopIfTrue="1" operator="lessThan">
      <formula>0.75</formula>
    </cfRule>
    <cfRule type="cellIs" dxfId="162" priority="168" stopIfTrue="1" operator="between">
      <formula>0.75</formula>
      <formula>0.79</formula>
    </cfRule>
    <cfRule type="cellIs" dxfId="161" priority="169" stopIfTrue="1" operator="between">
      <formula>0.8</formula>
      <formula>0.89</formula>
    </cfRule>
    <cfRule type="cellIs" dxfId="160" priority="170" stopIfTrue="1" operator="greaterThanOrEqual">
      <formula>0.9</formula>
    </cfRule>
  </conditionalFormatting>
  <conditionalFormatting sqref="G63">
    <cfRule type="cellIs" dxfId="159" priority="159" stopIfTrue="1" operator="greaterThanOrEqual">
      <formula>0.8</formula>
    </cfRule>
    <cfRule type="cellIs" dxfId="158" priority="160" stopIfTrue="1" operator="between">
      <formula>0.7</formula>
      <formula>0.79</formula>
    </cfRule>
    <cfRule type="cellIs" dxfId="157" priority="161" stopIfTrue="1" operator="between">
      <formula>0.6</formula>
      <formula>0.69</formula>
    </cfRule>
    <cfRule type="cellIs" dxfId="156" priority="162" stopIfTrue="1" operator="lessThan">
      <formula>0.6</formula>
    </cfRule>
  </conditionalFormatting>
  <conditionalFormatting sqref="I63">
    <cfRule type="cellIs" dxfId="155" priority="155" stopIfTrue="1" operator="greaterThanOrEqual">
      <formula>0.75</formula>
    </cfRule>
    <cfRule type="cellIs" dxfId="154" priority="156" stopIfTrue="1" operator="between">
      <formula>0.65</formula>
      <formula>0.74</formula>
    </cfRule>
    <cfRule type="cellIs" dxfId="153" priority="157" stopIfTrue="1" operator="between">
      <formula>0.55</formula>
      <formula>0.64</formula>
    </cfRule>
    <cfRule type="cellIs" dxfId="152" priority="158" stopIfTrue="1" operator="lessThan">
      <formula>0.55</formula>
    </cfRule>
  </conditionalFormatting>
  <conditionalFormatting sqref="K64">
    <cfRule type="cellIs" dxfId="151" priority="146" stopIfTrue="1" operator="lessThan">
      <formula>0.5</formula>
    </cfRule>
    <cfRule type="cellIs" dxfId="150" priority="148" stopIfTrue="1" operator="between">
      <formula>0.5</formula>
      <formula>0.59</formula>
    </cfRule>
    <cfRule type="cellIs" dxfId="149" priority="149" stopIfTrue="1" operator="between">
      <formula>0.6</formula>
      <formula>0.69</formula>
    </cfRule>
    <cfRule type="cellIs" dxfId="148" priority="150" stopIfTrue="1" operator="greaterThanOrEqual">
      <formula>0.7</formula>
    </cfRule>
  </conditionalFormatting>
  <conditionalFormatting sqref="B64:K64">
    <cfRule type="containsText" dxfId="147" priority="137" stopIfTrue="1" operator="containsText" text="n/a">
      <formula>NOT(ISERROR(SEARCH("n/a",B64)))</formula>
    </cfRule>
  </conditionalFormatting>
  <conditionalFormatting sqref="B64:F64 H64 J64">
    <cfRule type="cellIs" dxfId="146" priority="147" stopIfTrue="1" operator="lessThan">
      <formula>0.75</formula>
    </cfRule>
    <cfRule type="cellIs" dxfId="145" priority="151" stopIfTrue="1" operator="between">
      <formula>0.75</formula>
      <formula>0.79</formula>
    </cfRule>
    <cfRule type="cellIs" dxfId="144" priority="152" stopIfTrue="1" operator="between">
      <formula>0.8</formula>
      <formula>0.89</formula>
    </cfRule>
    <cfRule type="cellIs" dxfId="143" priority="153" stopIfTrue="1" operator="greaterThanOrEqual">
      <formula>0.9</formula>
    </cfRule>
  </conditionalFormatting>
  <conditionalFormatting sqref="G64">
    <cfRule type="cellIs" dxfId="142" priority="142" stopIfTrue="1" operator="greaterThanOrEqual">
      <formula>0.8</formula>
    </cfRule>
    <cfRule type="cellIs" dxfId="141" priority="143" stopIfTrue="1" operator="between">
      <formula>0.7</formula>
      <formula>0.79</formula>
    </cfRule>
    <cfRule type="cellIs" dxfId="140" priority="144" stopIfTrue="1" operator="between">
      <formula>0.6</formula>
      <formula>0.69</formula>
    </cfRule>
    <cfRule type="cellIs" dxfId="139" priority="145" stopIfTrue="1" operator="lessThan">
      <formula>0.6</formula>
    </cfRule>
  </conditionalFormatting>
  <conditionalFormatting sqref="I64">
    <cfRule type="cellIs" dxfId="138" priority="138" stopIfTrue="1" operator="greaterThanOrEqual">
      <formula>0.75</formula>
    </cfRule>
    <cfRule type="cellIs" dxfId="137" priority="139" stopIfTrue="1" operator="between">
      <formula>0.65</formula>
      <formula>0.74</formula>
    </cfRule>
    <cfRule type="cellIs" dxfId="136" priority="140" stopIfTrue="1" operator="between">
      <formula>0.55</formula>
      <formula>0.64</formula>
    </cfRule>
    <cfRule type="cellIs" dxfId="135" priority="141" stopIfTrue="1" operator="lessThan">
      <formula>0.55</formula>
    </cfRule>
  </conditionalFormatting>
  <conditionalFormatting sqref="K65">
    <cfRule type="cellIs" dxfId="134" priority="129" stopIfTrue="1" operator="lessThan">
      <formula>0.5</formula>
    </cfRule>
    <cfRule type="cellIs" dxfId="133" priority="131" stopIfTrue="1" operator="between">
      <formula>0.5</formula>
      <formula>0.59</formula>
    </cfRule>
    <cfRule type="cellIs" dxfId="132" priority="132" stopIfTrue="1" operator="between">
      <formula>0.6</formula>
      <formula>0.69</formula>
    </cfRule>
    <cfRule type="cellIs" dxfId="131" priority="133" stopIfTrue="1" operator="greaterThanOrEqual">
      <formula>0.7</formula>
    </cfRule>
  </conditionalFormatting>
  <conditionalFormatting sqref="B65:K65">
    <cfRule type="containsText" dxfId="130" priority="120" stopIfTrue="1" operator="containsText" text="n/a">
      <formula>NOT(ISERROR(SEARCH("n/a",B65)))</formula>
    </cfRule>
  </conditionalFormatting>
  <conditionalFormatting sqref="B65:F65 H65 J65">
    <cfRule type="cellIs" dxfId="129" priority="130" stopIfTrue="1" operator="lessThan">
      <formula>0.75</formula>
    </cfRule>
    <cfRule type="cellIs" dxfId="128" priority="134" stopIfTrue="1" operator="between">
      <formula>0.75</formula>
      <formula>0.79</formula>
    </cfRule>
    <cfRule type="cellIs" dxfId="127" priority="135" stopIfTrue="1" operator="between">
      <formula>0.8</formula>
      <formula>0.89</formula>
    </cfRule>
    <cfRule type="cellIs" dxfId="126" priority="136" stopIfTrue="1" operator="greaterThanOrEqual">
      <formula>0.9</formula>
    </cfRule>
  </conditionalFormatting>
  <conditionalFormatting sqref="G65">
    <cfRule type="cellIs" dxfId="125" priority="125" stopIfTrue="1" operator="greaterThanOrEqual">
      <formula>0.8</formula>
    </cfRule>
    <cfRule type="cellIs" dxfId="124" priority="126" stopIfTrue="1" operator="between">
      <formula>0.7</formula>
      <formula>0.79</formula>
    </cfRule>
    <cfRule type="cellIs" dxfId="123" priority="127" stopIfTrue="1" operator="between">
      <formula>0.6</formula>
      <formula>0.69</formula>
    </cfRule>
    <cfRule type="cellIs" dxfId="122" priority="128" stopIfTrue="1" operator="lessThan">
      <formula>0.6</formula>
    </cfRule>
  </conditionalFormatting>
  <conditionalFormatting sqref="I65">
    <cfRule type="cellIs" dxfId="121" priority="121" stopIfTrue="1" operator="greaterThanOrEqual">
      <formula>0.75</formula>
    </cfRule>
    <cfRule type="cellIs" dxfId="120" priority="122" stopIfTrue="1" operator="between">
      <formula>0.65</formula>
      <formula>0.74</formula>
    </cfRule>
    <cfRule type="cellIs" dxfId="119" priority="123" stopIfTrue="1" operator="between">
      <formula>0.55</formula>
      <formula>0.64</formula>
    </cfRule>
    <cfRule type="cellIs" dxfId="118" priority="124" stopIfTrue="1" operator="lessThan">
      <formula>0.55</formula>
    </cfRule>
  </conditionalFormatting>
  <conditionalFormatting sqref="K66">
    <cfRule type="cellIs" dxfId="117" priority="112" stopIfTrue="1" operator="lessThan">
      <formula>0.5</formula>
    </cfRule>
    <cfRule type="cellIs" dxfId="116" priority="114" stopIfTrue="1" operator="between">
      <formula>0.5</formula>
      <formula>0.59</formula>
    </cfRule>
    <cfRule type="cellIs" dxfId="115" priority="115" stopIfTrue="1" operator="between">
      <formula>0.6</formula>
      <formula>0.69</formula>
    </cfRule>
    <cfRule type="cellIs" dxfId="114" priority="116" stopIfTrue="1" operator="greaterThanOrEqual">
      <formula>0.7</formula>
    </cfRule>
  </conditionalFormatting>
  <conditionalFormatting sqref="B66:K66">
    <cfRule type="containsText" dxfId="113" priority="103" stopIfTrue="1" operator="containsText" text="n/a">
      <formula>NOT(ISERROR(SEARCH("n/a",B66)))</formula>
    </cfRule>
  </conditionalFormatting>
  <conditionalFormatting sqref="B66:F66 H66 J66">
    <cfRule type="cellIs" dxfId="112" priority="113" stopIfTrue="1" operator="lessThan">
      <formula>0.75</formula>
    </cfRule>
    <cfRule type="cellIs" dxfId="111" priority="117" stopIfTrue="1" operator="between">
      <formula>0.75</formula>
      <formula>0.79</formula>
    </cfRule>
    <cfRule type="cellIs" dxfId="110" priority="118" stopIfTrue="1" operator="between">
      <formula>0.8</formula>
      <formula>0.89</formula>
    </cfRule>
    <cfRule type="cellIs" dxfId="109" priority="119" stopIfTrue="1" operator="greaterThanOrEqual">
      <formula>0.9</formula>
    </cfRule>
  </conditionalFormatting>
  <conditionalFormatting sqref="G66">
    <cfRule type="cellIs" dxfId="108" priority="108" stopIfTrue="1" operator="greaterThanOrEqual">
      <formula>0.8</formula>
    </cfRule>
    <cfRule type="cellIs" dxfId="107" priority="109" stopIfTrue="1" operator="between">
      <formula>0.7</formula>
      <formula>0.79</formula>
    </cfRule>
    <cfRule type="cellIs" dxfId="106" priority="110" stopIfTrue="1" operator="between">
      <formula>0.6</formula>
      <formula>0.69</formula>
    </cfRule>
    <cfRule type="cellIs" dxfId="105" priority="111" stopIfTrue="1" operator="lessThan">
      <formula>0.6</formula>
    </cfRule>
  </conditionalFormatting>
  <conditionalFormatting sqref="I66">
    <cfRule type="cellIs" dxfId="104" priority="104" stopIfTrue="1" operator="greaterThanOrEqual">
      <formula>0.75</formula>
    </cfRule>
    <cfRule type="cellIs" dxfId="103" priority="105" stopIfTrue="1" operator="between">
      <formula>0.65</formula>
      <formula>0.74</formula>
    </cfRule>
    <cfRule type="cellIs" dxfId="102" priority="106" stopIfTrue="1" operator="between">
      <formula>0.55</formula>
      <formula>0.64</formula>
    </cfRule>
    <cfRule type="cellIs" dxfId="101" priority="107" stopIfTrue="1" operator="lessThan">
      <formula>0.55</formula>
    </cfRule>
  </conditionalFormatting>
  <conditionalFormatting sqref="K67">
    <cfRule type="cellIs" dxfId="100" priority="95" stopIfTrue="1" operator="lessThan">
      <formula>0.5</formula>
    </cfRule>
    <cfRule type="cellIs" dxfId="99" priority="97" stopIfTrue="1" operator="between">
      <formula>0.5</formula>
      <formula>0.59</formula>
    </cfRule>
    <cfRule type="cellIs" dxfId="98" priority="98" stopIfTrue="1" operator="between">
      <formula>0.6</formula>
      <formula>0.69</formula>
    </cfRule>
    <cfRule type="cellIs" dxfId="97" priority="99" stopIfTrue="1" operator="greaterThanOrEqual">
      <formula>0.7</formula>
    </cfRule>
  </conditionalFormatting>
  <conditionalFormatting sqref="B67:K67">
    <cfRule type="containsText" dxfId="96" priority="86" stopIfTrue="1" operator="containsText" text="n/a">
      <formula>NOT(ISERROR(SEARCH("n/a",B67)))</formula>
    </cfRule>
  </conditionalFormatting>
  <conditionalFormatting sqref="B67:F67 H67 J67">
    <cfRule type="cellIs" dxfId="95" priority="96" stopIfTrue="1" operator="lessThan">
      <formula>0.75</formula>
    </cfRule>
    <cfRule type="cellIs" dxfId="94" priority="100" stopIfTrue="1" operator="between">
      <formula>0.75</formula>
      <formula>0.79</formula>
    </cfRule>
    <cfRule type="cellIs" dxfId="93" priority="101" stopIfTrue="1" operator="between">
      <formula>0.8</formula>
      <formula>0.89</formula>
    </cfRule>
    <cfRule type="cellIs" dxfId="92" priority="102" stopIfTrue="1" operator="greaterThanOrEqual">
      <formula>0.9</formula>
    </cfRule>
  </conditionalFormatting>
  <conditionalFormatting sqref="G67">
    <cfRule type="cellIs" dxfId="91" priority="91" stopIfTrue="1" operator="greaterThanOrEqual">
      <formula>0.8</formula>
    </cfRule>
    <cfRule type="cellIs" dxfId="90" priority="92" stopIfTrue="1" operator="between">
      <formula>0.7</formula>
      <formula>0.79</formula>
    </cfRule>
    <cfRule type="cellIs" dxfId="89" priority="93" stopIfTrue="1" operator="between">
      <formula>0.6</formula>
      <formula>0.69</formula>
    </cfRule>
    <cfRule type="cellIs" dxfId="88" priority="94" stopIfTrue="1" operator="lessThan">
      <formula>0.6</formula>
    </cfRule>
  </conditionalFormatting>
  <conditionalFormatting sqref="I67">
    <cfRule type="cellIs" dxfId="87" priority="87" stopIfTrue="1" operator="greaterThanOrEqual">
      <formula>0.75</formula>
    </cfRule>
    <cfRule type="cellIs" dxfId="86" priority="88" stopIfTrue="1" operator="between">
      <formula>0.65</formula>
      <formula>0.74</formula>
    </cfRule>
    <cfRule type="cellIs" dxfId="85" priority="89" stopIfTrue="1" operator="between">
      <formula>0.55</formula>
      <formula>0.64</formula>
    </cfRule>
    <cfRule type="cellIs" dxfId="84" priority="90" stopIfTrue="1" operator="lessThan">
      <formula>0.55</formula>
    </cfRule>
  </conditionalFormatting>
  <conditionalFormatting sqref="K68">
    <cfRule type="cellIs" dxfId="83" priority="78" stopIfTrue="1" operator="lessThan">
      <formula>0.5</formula>
    </cfRule>
    <cfRule type="cellIs" dxfId="82" priority="80" stopIfTrue="1" operator="between">
      <formula>0.5</formula>
      <formula>0.59</formula>
    </cfRule>
    <cfRule type="cellIs" dxfId="81" priority="81" stopIfTrue="1" operator="between">
      <formula>0.6</formula>
      <formula>0.69</formula>
    </cfRule>
    <cfRule type="cellIs" dxfId="80" priority="82" stopIfTrue="1" operator="greaterThanOrEqual">
      <formula>0.7</formula>
    </cfRule>
  </conditionalFormatting>
  <conditionalFormatting sqref="B68:K68">
    <cfRule type="containsText" dxfId="79" priority="69" stopIfTrue="1" operator="containsText" text="n/a">
      <formula>NOT(ISERROR(SEARCH("n/a",B68)))</formula>
    </cfRule>
  </conditionalFormatting>
  <conditionalFormatting sqref="B68:F68 H68 J68">
    <cfRule type="cellIs" dxfId="78" priority="79" stopIfTrue="1" operator="lessThan">
      <formula>0.75</formula>
    </cfRule>
    <cfRule type="cellIs" dxfId="77" priority="83" stopIfTrue="1" operator="between">
      <formula>0.75</formula>
      <formula>0.79</formula>
    </cfRule>
    <cfRule type="cellIs" dxfId="76" priority="84" stopIfTrue="1" operator="between">
      <formula>0.8</formula>
      <formula>0.89</formula>
    </cfRule>
    <cfRule type="cellIs" dxfId="75" priority="85" stopIfTrue="1" operator="greaterThanOrEqual">
      <formula>0.9</formula>
    </cfRule>
  </conditionalFormatting>
  <conditionalFormatting sqref="G68">
    <cfRule type="cellIs" dxfId="74" priority="74" stopIfTrue="1" operator="greaterThanOrEqual">
      <formula>0.8</formula>
    </cfRule>
    <cfRule type="cellIs" dxfId="73" priority="75" stopIfTrue="1" operator="between">
      <formula>0.7</formula>
      <formula>0.79</formula>
    </cfRule>
    <cfRule type="cellIs" dxfId="72" priority="76" stopIfTrue="1" operator="between">
      <formula>0.6</formula>
      <formula>0.69</formula>
    </cfRule>
    <cfRule type="cellIs" dxfId="71" priority="77" stopIfTrue="1" operator="lessThan">
      <formula>0.6</formula>
    </cfRule>
  </conditionalFormatting>
  <conditionalFormatting sqref="I68">
    <cfRule type="cellIs" dxfId="70" priority="70" stopIfTrue="1" operator="greaterThanOrEqual">
      <formula>0.75</formula>
    </cfRule>
    <cfRule type="cellIs" dxfId="69" priority="71" stopIfTrue="1" operator="between">
      <formula>0.65</formula>
      <formula>0.74</formula>
    </cfRule>
    <cfRule type="cellIs" dxfId="68" priority="72" stopIfTrue="1" operator="between">
      <formula>0.55</formula>
      <formula>0.64</formula>
    </cfRule>
    <cfRule type="cellIs" dxfId="67" priority="73" stopIfTrue="1" operator="lessThan">
      <formula>0.55</formula>
    </cfRule>
  </conditionalFormatting>
  <conditionalFormatting sqref="K69">
    <cfRule type="cellIs" dxfId="66" priority="61" stopIfTrue="1" operator="lessThan">
      <formula>0.5</formula>
    </cfRule>
    <cfRule type="cellIs" dxfId="65" priority="63" stopIfTrue="1" operator="between">
      <formula>0.5</formula>
      <formula>0.59</formula>
    </cfRule>
    <cfRule type="cellIs" dxfId="64" priority="64" stopIfTrue="1" operator="between">
      <formula>0.6</formula>
      <formula>0.69</formula>
    </cfRule>
    <cfRule type="cellIs" dxfId="63" priority="65" stopIfTrue="1" operator="greaterThanOrEqual">
      <formula>0.7</formula>
    </cfRule>
  </conditionalFormatting>
  <conditionalFormatting sqref="B69:K69">
    <cfRule type="containsText" dxfId="62" priority="52" stopIfTrue="1" operator="containsText" text="n/a">
      <formula>NOT(ISERROR(SEARCH("n/a",B69)))</formula>
    </cfRule>
  </conditionalFormatting>
  <conditionalFormatting sqref="B69:F69 H69 J69">
    <cfRule type="cellIs" dxfId="61" priority="62" stopIfTrue="1" operator="lessThan">
      <formula>0.75</formula>
    </cfRule>
    <cfRule type="cellIs" dxfId="60" priority="66" stopIfTrue="1" operator="between">
      <formula>0.75</formula>
      <formula>0.79</formula>
    </cfRule>
    <cfRule type="cellIs" dxfId="59" priority="67" stopIfTrue="1" operator="between">
      <formula>0.8</formula>
      <formula>0.89</formula>
    </cfRule>
    <cfRule type="cellIs" dxfId="58" priority="68" stopIfTrue="1" operator="greaterThanOrEqual">
      <formula>0.9</formula>
    </cfRule>
  </conditionalFormatting>
  <conditionalFormatting sqref="G69">
    <cfRule type="cellIs" dxfId="57" priority="57" stopIfTrue="1" operator="greaterThanOrEqual">
      <formula>0.8</formula>
    </cfRule>
    <cfRule type="cellIs" dxfId="56" priority="58" stopIfTrue="1" operator="between">
      <formula>0.7</formula>
      <formula>0.79</formula>
    </cfRule>
    <cfRule type="cellIs" dxfId="55" priority="59" stopIfTrue="1" operator="between">
      <formula>0.6</formula>
      <formula>0.69</formula>
    </cfRule>
    <cfRule type="cellIs" dxfId="54" priority="60" stopIfTrue="1" operator="lessThan">
      <formula>0.6</formula>
    </cfRule>
  </conditionalFormatting>
  <conditionalFormatting sqref="I69">
    <cfRule type="cellIs" dxfId="53" priority="53" stopIfTrue="1" operator="greaterThanOrEqual">
      <formula>0.75</formula>
    </cfRule>
    <cfRule type="cellIs" dxfId="52" priority="54" stopIfTrue="1" operator="between">
      <formula>0.65</formula>
      <formula>0.74</formula>
    </cfRule>
    <cfRule type="cellIs" dxfId="51" priority="55" stopIfTrue="1" operator="between">
      <formula>0.55</formula>
      <formula>0.64</formula>
    </cfRule>
    <cfRule type="cellIs" dxfId="50" priority="56" stopIfTrue="1" operator="lessThan">
      <formula>0.55</formula>
    </cfRule>
  </conditionalFormatting>
  <conditionalFormatting sqref="K70">
    <cfRule type="cellIs" dxfId="49" priority="44" stopIfTrue="1" operator="lessThan">
      <formula>0.5</formula>
    </cfRule>
    <cfRule type="cellIs" dxfId="48" priority="46" stopIfTrue="1" operator="between">
      <formula>0.5</formula>
      <formula>0.59</formula>
    </cfRule>
    <cfRule type="cellIs" dxfId="47" priority="47" stopIfTrue="1" operator="between">
      <formula>0.6</formula>
      <formula>0.69</formula>
    </cfRule>
    <cfRule type="cellIs" dxfId="46" priority="48" stopIfTrue="1" operator="greaterThanOrEqual">
      <formula>0.7</formula>
    </cfRule>
  </conditionalFormatting>
  <conditionalFormatting sqref="B70:K70">
    <cfRule type="containsText" dxfId="45" priority="35" stopIfTrue="1" operator="containsText" text="n/a">
      <formula>NOT(ISERROR(SEARCH("n/a",B70)))</formula>
    </cfRule>
  </conditionalFormatting>
  <conditionalFormatting sqref="B70:F70 H70 J70">
    <cfRule type="cellIs" dxfId="44" priority="45" stopIfTrue="1" operator="lessThan">
      <formula>0.75</formula>
    </cfRule>
    <cfRule type="cellIs" dxfId="43" priority="49" stopIfTrue="1" operator="between">
      <formula>0.75</formula>
      <formula>0.79</formula>
    </cfRule>
    <cfRule type="cellIs" dxfId="42" priority="50" stopIfTrue="1" operator="between">
      <formula>0.8</formula>
      <formula>0.89</formula>
    </cfRule>
    <cfRule type="cellIs" dxfId="41" priority="51" stopIfTrue="1" operator="greaterThanOrEqual">
      <formula>0.9</formula>
    </cfRule>
  </conditionalFormatting>
  <conditionalFormatting sqref="G70">
    <cfRule type="cellIs" dxfId="40" priority="40" stopIfTrue="1" operator="greaterThanOrEqual">
      <formula>0.8</formula>
    </cfRule>
    <cfRule type="cellIs" dxfId="39" priority="41" stopIfTrue="1" operator="between">
      <formula>0.7</formula>
      <formula>0.79</formula>
    </cfRule>
    <cfRule type="cellIs" dxfId="38" priority="42" stopIfTrue="1" operator="between">
      <formula>0.6</formula>
      <formula>0.69</formula>
    </cfRule>
    <cfRule type="cellIs" dxfId="37" priority="43" stopIfTrue="1" operator="lessThan">
      <formula>0.6</formula>
    </cfRule>
  </conditionalFormatting>
  <conditionalFormatting sqref="I70">
    <cfRule type="cellIs" dxfId="36" priority="36" stopIfTrue="1" operator="greaterThanOrEqual">
      <formula>0.75</formula>
    </cfRule>
    <cfRule type="cellIs" dxfId="35" priority="37" stopIfTrue="1" operator="between">
      <formula>0.65</formula>
      <formula>0.74</formula>
    </cfRule>
    <cfRule type="cellIs" dxfId="34" priority="38" stopIfTrue="1" operator="between">
      <formula>0.55</formula>
      <formula>0.64</formula>
    </cfRule>
    <cfRule type="cellIs" dxfId="33" priority="39" stopIfTrue="1" operator="lessThan">
      <formula>0.55</formula>
    </cfRule>
  </conditionalFormatting>
  <conditionalFormatting sqref="K71">
    <cfRule type="cellIs" dxfId="32" priority="27" stopIfTrue="1" operator="lessThan">
      <formula>0.5</formula>
    </cfRule>
    <cfRule type="cellIs" dxfId="31" priority="29" stopIfTrue="1" operator="between">
      <formula>0.5</formula>
      <formula>0.59</formula>
    </cfRule>
    <cfRule type="cellIs" dxfId="30" priority="30" stopIfTrue="1" operator="between">
      <formula>0.6</formula>
      <formula>0.69</formula>
    </cfRule>
    <cfRule type="cellIs" dxfId="29" priority="31" stopIfTrue="1" operator="greaterThanOrEqual">
      <formula>0.7</formula>
    </cfRule>
  </conditionalFormatting>
  <conditionalFormatting sqref="B71:K71">
    <cfRule type="containsText" dxfId="28" priority="18" stopIfTrue="1" operator="containsText" text="n/a">
      <formula>NOT(ISERROR(SEARCH("n/a",B71)))</formula>
    </cfRule>
  </conditionalFormatting>
  <conditionalFormatting sqref="B71:F71 H71 J71">
    <cfRule type="cellIs" dxfId="27" priority="28" stopIfTrue="1" operator="lessThan">
      <formula>0.75</formula>
    </cfRule>
    <cfRule type="cellIs" dxfId="26" priority="32" stopIfTrue="1" operator="between">
      <formula>0.75</formula>
      <formula>0.79</formula>
    </cfRule>
    <cfRule type="cellIs" dxfId="25" priority="33" stopIfTrue="1" operator="between">
      <formula>0.8</formula>
      <formula>0.89</formula>
    </cfRule>
    <cfRule type="cellIs" dxfId="24" priority="34" stopIfTrue="1" operator="greaterThanOrEqual">
      <formula>0.9</formula>
    </cfRule>
  </conditionalFormatting>
  <conditionalFormatting sqref="G71">
    <cfRule type="cellIs" dxfId="23" priority="23" stopIfTrue="1" operator="greaterThanOrEqual">
      <formula>0.8</formula>
    </cfRule>
    <cfRule type="cellIs" dxfId="22" priority="24" stopIfTrue="1" operator="between">
      <formula>0.7</formula>
      <formula>0.79</formula>
    </cfRule>
    <cfRule type="cellIs" dxfId="21" priority="25" stopIfTrue="1" operator="between">
      <formula>0.6</formula>
      <formula>0.69</formula>
    </cfRule>
    <cfRule type="cellIs" dxfId="20" priority="26" stopIfTrue="1" operator="lessThan">
      <formula>0.6</formula>
    </cfRule>
  </conditionalFormatting>
  <conditionalFormatting sqref="I71">
    <cfRule type="cellIs" dxfId="19" priority="19" stopIfTrue="1" operator="greaterThanOrEqual">
      <formula>0.75</formula>
    </cfRule>
    <cfRule type="cellIs" dxfId="18" priority="20" stopIfTrue="1" operator="between">
      <formula>0.65</formula>
      <formula>0.74</formula>
    </cfRule>
    <cfRule type="cellIs" dxfId="17" priority="21" stopIfTrue="1" operator="between">
      <formula>0.55</formula>
      <formula>0.64</formula>
    </cfRule>
    <cfRule type="cellIs" dxfId="16" priority="22" stopIfTrue="1" operator="lessThan">
      <formula>0.55</formula>
    </cfRule>
  </conditionalFormatting>
  <conditionalFormatting sqref="K72">
    <cfRule type="cellIs" dxfId="15" priority="10" stopIfTrue="1" operator="lessThan">
      <formula>0.5</formula>
    </cfRule>
    <cfRule type="cellIs" dxfId="14" priority="12" stopIfTrue="1" operator="between">
      <formula>0.5</formula>
      <formula>0.59</formula>
    </cfRule>
    <cfRule type="cellIs" dxfId="13" priority="13" stopIfTrue="1" operator="between">
      <formula>0.6</formula>
      <formula>0.69</formula>
    </cfRule>
    <cfRule type="cellIs" dxfId="12" priority="14" stopIfTrue="1" operator="greaterThanOrEqual">
      <formula>0.7</formula>
    </cfRule>
  </conditionalFormatting>
  <conditionalFormatting sqref="B72:F72 H72 J72">
    <cfRule type="cellIs" dxfId="11" priority="11" stopIfTrue="1" operator="lessThan">
      <formula>0.75</formula>
    </cfRule>
    <cfRule type="cellIs" dxfId="10" priority="15" stopIfTrue="1" operator="between">
      <formula>0.75</formula>
      <formula>0.79</formula>
    </cfRule>
    <cfRule type="cellIs" dxfId="9" priority="16" stopIfTrue="1" operator="between">
      <formula>0.8</formula>
      <formula>0.89</formula>
    </cfRule>
    <cfRule type="cellIs" dxfId="8" priority="17" stopIfTrue="1" operator="greaterThanOrEqual">
      <formula>0.9</formula>
    </cfRule>
  </conditionalFormatting>
  <conditionalFormatting sqref="G72">
    <cfRule type="cellIs" dxfId="7" priority="6" stopIfTrue="1" operator="greaterThanOrEqual">
      <formula>0.8</formula>
    </cfRule>
    <cfRule type="cellIs" dxfId="6" priority="7" stopIfTrue="1" operator="between">
      <formula>0.7</formula>
      <formula>0.79</formula>
    </cfRule>
    <cfRule type="cellIs" dxfId="5" priority="8" stopIfTrue="1" operator="between">
      <formula>0.6</formula>
      <formula>0.69</formula>
    </cfRule>
    <cfRule type="cellIs" dxfId="4" priority="9" stopIfTrue="1" operator="lessThan">
      <formula>0.6</formula>
    </cfRule>
  </conditionalFormatting>
  <conditionalFormatting sqref="I72">
    <cfRule type="cellIs" dxfId="3" priority="2" stopIfTrue="1" operator="greaterThanOrEqual">
      <formula>0.75</formula>
    </cfRule>
    <cfRule type="cellIs" dxfId="2" priority="3" stopIfTrue="1" operator="between">
      <formula>0.65</formula>
      <formula>0.74</formula>
    </cfRule>
    <cfRule type="cellIs" dxfId="1" priority="4" stopIfTrue="1" operator="between">
      <formula>0.55</formula>
      <formula>0.64</formula>
    </cfRule>
    <cfRule type="cellIs" dxfId="0" priority="5" stopIfTrue="1" operator="lessThan">
      <formula>0.55</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Deall y data</vt:lpstr>
      <vt:lpstr>Dewiswch</vt:lpstr>
      <vt:lpstr>ADD</vt:lpstr>
      <vt:lpstr>Providers</vt:lpstr>
      <vt:lpstr>Data</vt:lpstr>
      <vt:lpstr>ADD!Print_Area</vt:lpstr>
    </vt:vector>
  </TitlesOfParts>
  <Company>Welsh Assembly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JebbM</dc:creator>
  <cp:lastModifiedBy>Ackland, Jonathan (KAS)</cp:lastModifiedBy>
  <cp:lastPrinted>2016-02-18T10:42:57Z</cp:lastPrinted>
  <dcterms:created xsi:type="dcterms:W3CDTF">2009-07-06T12:48:48Z</dcterms:created>
  <dcterms:modified xsi:type="dcterms:W3CDTF">2017-06-29T09:39:40Z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A13347505</vt:lpwstr>
  </property>
  <property fmtid="{D5CDD505-2E9C-101B-9397-08002B2CF9AE}" pid="3" name="Objective-Title">
    <vt:lpwstr>WBL 2014-15 LOR - mock-up Welsh</vt:lpwstr>
  </property>
  <property fmtid="{D5CDD505-2E9C-101B-9397-08002B2CF9AE}" pid="4" name="Objective-Comment">
    <vt:lpwstr/>
  </property>
  <property fmtid="{D5CDD505-2E9C-101B-9397-08002B2CF9AE}" pid="5" name="Objective-CreationStamp">
    <vt:filetime>2016-02-18T10:37:25Z</vt:filetime>
  </property>
  <property fmtid="{D5CDD505-2E9C-101B-9397-08002B2CF9AE}" pid="6" name="Objective-IsApproved">
    <vt:bool>false</vt:bool>
  </property>
  <property fmtid="{D5CDD505-2E9C-101B-9397-08002B2CF9AE}" pid="7" name="Objective-IsPublished">
    <vt:bool>false</vt:bool>
  </property>
  <property fmtid="{D5CDD505-2E9C-101B-9397-08002B2CF9AE}" pid="8" name="Objective-DatePublished">
    <vt:lpwstr/>
  </property>
  <property fmtid="{D5CDD505-2E9C-101B-9397-08002B2CF9AE}" pid="9" name="Objective-ModificationStamp">
    <vt:filetime>2016-02-22T10:24:06Z</vt:filetime>
  </property>
  <property fmtid="{D5CDD505-2E9C-101B-9397-08002B2CF9AE}" pid="10" name="Objective-Owner">
    <vt:lpwstr>Arrowsmith, Vivienne (ESNR-SHELL -Further Education &amp; Apprentice</vt:lpwstr>
  </property>
  <property fmtid="{D5CDD505-2E9C-101B-9397-08002B2CF9AE}" pid="11" name="Objective-Path">
    <vt:lpwstr>Objective Global Folder:Corporate File Plan:POLICY DEVELOPMENT &amp; REGULATION:Policy Development - Education &amp; Skills:Policy Development - Further &amp; Higher Education:Work Based Learning - Quality &amp; Effectiveness Framework -  Attainment &amp; Completion Measures</vt:lpwstr>
  </property>
  <property fmtid="{D5CDD505-2E9C-101B-9397-08002B2CF9AE}" pid="12" name="Objective-Parent">
    <vt:lpwstr>.LOR</vt:lpwstr>
  </property>
  <property fmtid="{D5CDD505-2E9C-101B-9397-08002B2CF9AE}" pid="13" name="Objective-State">
    <vt:lpwstr>Being Drafted</vt:lpwstr>
  </property>
  <property fmtid="{D5CDD505-2E9C-101B-9397-08002B2CF9AE}" pid="14" name="Objective-Version">
    <vt:lpwstr>3.2</vt:lpwstr>
  </property>
  <property fmtid="{D5CDD505-2E9C-101B-9397-08002B2CF9AE}" pid="15" name="Objective-VersionNumber">
    <vt:r8>5</vt:r8>
  </property>
  <property fmtid="{D5CDD505-2E9C-101B-9397-08002B2CF9AE}" pid="16" name="Objective-VersionComment">
    <vt:lpwstr/>
  </property>
  <property fmtid="{D5CDD505-2E9C-101B-9397-08002B2CF9AE}" pid="17" name="Objective-FileNumber">
    <vt:lpwstr/>
  </property>
  <property fmtid="{D5CDD505-2E9C-101B-9397-08002B2CF9AE}" pid="18" name="Objective-Classification">
    <vt:lpwstr>[Inherited - Official]</vt:lpwstr>
  </property>
  <property fmtid="{D5CDD505-2E9C-101B-9397-08002B2CF9AE}" pid="19" name="Objective-Caveats">
    <vt:lpwstr/>
  </property>
  <property fmtid="{D5CDD505-2E9C-101B-9397-08002B2CF9AE}" pid="20" name="Objective-Language [system]">
    <vt:lpwstr>English (eng)</vt:lpwstr>
  </property>
  <property fmtid="{D5CDD505-2E9C-101B-9397-08002B2CF9AE}" pid="21" name="Objective-Date Acquired [system]">
    <vt:filetime>2016-02-18T00:00:00Z</vt:filetime>
  </property>
  <property fmtid="{D5CDD505-2E9C-101B-9397-08002B2CF9AE}" pid="22" name="Objective-What to Keep [system]">
    <vt:lpwstr>No</vt:lpwstr>
  </property>
  <property fmtid="{D5CDD505-2E9C-101B-9397-08002B2CF9AE}" pid="23" name="Objective-Official Translation [system]">
    <vt:lpwstr/>
  </property>
  <property fmtid="{D5CDD505-2E9C-101B-9397-08002B2CF9AE}" pid="24" name="Objective-Connect Creator [system]">
    <vt:lpwstr/>
  </property>
</Properties>
</file>