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trlProps/ctrlProp3.xml" ContentType="application/vnd.ms-excel.controlproperties+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8.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F57" lockStructure="1"/>
  <bookViews>
    <workbookView xWindow="-165" yWindow="-150" windowWidth="16530" windowHeight="6600"/>
  </bookViews>
  <sheets>
    <sheet name="Home" sheetId="4" r:id="rId1"/>
    <sheet name="Sight Loss" sheetId="20" r:id="rId2"/>
    <sheet name="Sight Tests" sheetId="12" r:id="rId3"/>
    <sheet name="Optometry Practices" sheetId="21" r:id="rId4"/>
    <sheet name="Referrals" sheetId="22" r:id="rId5"/>
    <sheet name="LVS" sheetId="23" r:id="rId6"/>
    <sheet name="DESW" sheetId="29" r:id="rId7"/>
    <sheet name="Summary" sheetId="34" r:id="rId8"/>
    <sheet name="Notes" sheetId="28" r:id="rId9"/>
    <sheet name="Data" sheetId="1" state="hidden" r:id="rId10"/>
    <sheet name="Current Release" sheetId="3" state="hidden" r:id="rId11"/>
    <sheet name="Button control data" sheetId="33" state="hidden" r:id="rId12"/>
    <sheet name="Indicator sheet" sheetId="32" state="hidden" r:id="rId13"/>
    <sheet name="Data sheet" sheetId="31" state="hidden" r:id="rId14"/>
    <sheet name="myes" sheetId="30" state="hidden" r:id="rId15"/>
  </sheets>
  <externalReferences>
    <externalReference r:id="rId16"/>
    <externalReference r:id="rId17"/>
    <externalReference r:id="rId18"/>
    <externalReference r:id="rId19"/>
    <externalReference r:id="rId20"/>
    <externalReference r:id="rId21"/>
    <externalReference r:id="rId22"/>
  </externalReferences>
  <definedNames>
    <definedName name="Annex1" localSheetId="10">'Current Release'!$A$1</definedName>
    <definedName name="LHBorder">[1]lookups!$A$2:$B$25</definedName>
    <definedName name="LVS">'Button control data'!$C$21:$J$24</definedName>
    <definedName name="_xlnm.Print_Area" localSheetId="6">DESW!$A$1:$K$24</definedName>
    <definedName name="_xlnm.Print_Area" localSheetId="0">Home!$A$1:$K$24</definedName>
    <definedName name="_xlnm.Print_Area" localSheetId="5">LVS!$A$1:$K$24</definedName>
    <definedName name="_xlnm.Print_Area" localSheetId="8">Notes!$A$1:$K$26</definedName>
    <definedName name="_xlnm.Print_Area" localSheetId="3">'Optometry Practices'!$A$1:$K$24</definedName>
    <definedName name="_xlnm.Print_Area" localSheetId="4">Referrals!$A$1:$K$24</definedName>
    <definedName name="_xlnm.Print_Area" localSheetId="1">'Sight Loss'!$A$1:$K$24</definedName>
    <definedName name="_xlnm.Print_Area" localSheetId="2">'Sight Tests'!$A$1:$K$24</definedName>
    <definedName name="_xlnm.Print_Area" localSheetId="7">Summary!$A$1:$K$24</definedName>
    <definedName name="Reasonlookup">'[2]Reason lookup'!$A$1:$D$50</definedName>
    <definedName name="sightLoss">'Button control data'!$C$2:$Q$6</definedName>
    <definedName name="sightTest">'Button control data'!$C$11:$S$15</definedName>
    <definedName name="Table1">[3]Template!$C$1:$D$50</definedName>
    <definedName name="Table2">[4]Template!$C$1:$D$50</definedName>
    <definedName name="temp" localSheetId="7">#REF!</definedName>
    <definedName name="temp">#REF!</definedName>
    <definedName name="UALkup" localSheetId="7">#REF!</definedName>
    <definedName name="UALkup">#REF!</definedName>
    <definedName name="Viv" localSheetId="7">'[5]Table 5c'!#REF!</definedName>
    <definedName name="Viv">'[5]Table 5c'!#REF!</definedName>
    <definedName name="wrn.REPORT." localSheetId="13" hidden="1">{#N/A,#N/A,FALSE,"INTRO(report)";#N/A,#N/A,FALSE,"HA charts (summary)";#N/A,#N/A,FALSE,"UA charts Cat A (summary) B&amp;W";#N/A,#N/A,FALSE,"UA charts Cat B and Ur(sum) B&amp;W"}</definedName>
    <definedName name="wrn.REPORT." localSheetId="12" hidden="1">{#N/A,#N/A,FALSE,"INTRO(report)";#N/A,#N/A,FALSE,"HA charts (summary)";#N/A,#N/A,FALSE,"UA charts Cat A (summary) B&amp;W";#N/A,#N/A,FALSE,"UA charts Cat B and Ur(sum) B&amp;W"}</definedName>
    <definedName name="wrn.REPORT." hidden="1">{#N/A,#N/A,FALSE,"INTRO(report)";#N/A,#N/A,FALSE,"HA charts (summary)";#N/A,#N/A,FALSE,"UA charts Cat A (summary) B&amp;W";#N/A,#N/A,FALSE,"UA charts Cat B and Ur(sum) B&amp;W"}</definedName>
    <definedName name="year">[6]Details!$A$2</definedName>
  </definedNames>
  <calcPr calcId="145621"/>
</workbook>
</file>

<file path=xl/calcChain.xml><?xml version="1.0" encoding="utf-8"?>
<calcChain xmlns="http://schemas.openxmlformats.org/spreadsheetml/2006/main">
  <c r="R17" i="33" l="1"/>
  <c r="D8" i="33" l="1"/>
  <c r="F14" i="32" l="1"/>
  <c r="I13" i="33" s="1"/>
  <c r="K13" i="33" s="1"/>
  <c r="F15" i="32"/>
  <c r="I14" i="33" s="1"/>
  <c r="K14" i="33" s="1"/>
  <c r="F13" i="32"/>
  <c r="I12" i="33" s="1"/>
  <c r="K12" i="33" s="1"/>
  <c r="E6" i="32"/>
  <c r="H4" i="33" s="1"/>
  <c r="E7" i="32"/>
  <c r="H5" i="33" s="1"/>
  <c r="E8" i="32"/>
  <c r="H6" i="33" s="1"/>
  <c r="E5" i="32"/>
  <c r="H3" i="33" s="1"/>
  <c r="F20" i="32" l="1"/>
  <c r="F22" i="32"/>
  <c r="F44" i="32"/>
  <c r="I15" i="33" s="1"/>
  <c r="F21" i="32" l="1"/>
  <c r="F23" i="32"/>
  <c r="J18" i="33"/>
  <c r="D18" i="33"/>
  <c r="D9" i="33"/>
  <c r="D17" i="33"/>
  <c r="J17" i="33"/>
  <c r="J8" i="33" l="1"/>
  <c r="A24" i="12" l="1"/>
  <c r="E20" i="32" l="1"/>
  <c r="K20" i="32" s="1"/>
  <c r="D22" i="32" l="1"/>
  <c r="D23" i="32" s="1"/>
  <c r="D20" i="32"/>
  <c r="D21" i="32" s="1"/>
  <c r="E22" i="32"/>
  <c r="E21" i="32"/>
  <c r="K21" i="32" s="1"/>
  <c r="J26" i="33"/>
  <c r="B12" i="23" s="1"/>
  <c r="Q17" i="33"/>
  <c r="G22" i="12" s="1"/>
  <c r="P17" i="33"/>
  <c r="G21" i="12" s="1"/>
  <c r="O17" i="33"/>
  <c r="G20" i="12" s="1"/>
  <c r="N17" i="33"/>
  <c r="G19" i="12" s="1"/>
  <c r="M17" i="33"/>
  <c r="G17" i="12" s="1"/>
  <c r="A20" i="12"/>
  <c r="D26" i="33"/>
  <c r="E23" i="32" l="1"/>
  <c r="K23" i="32" s="1"/>
  <c r="K22" i="32"/>
  <c r="A10" i="20"/>
  <c r="I17" i="33"/>
  <c r="I8" i="33" l="1"/>
  <c r="H8" i="33"/>
  <c r="B35" i="32" l="1"/>
  <c r="B34" i="32"/>
  <c r="B8" i="32"/>
  <c r="E6" i="33" s="1"/>
  <c r="B7" i="32"/>
  <c r="E5" i="33" s="1"/>
  <c r="B6" i="32"/>
  <c r="E4" i="33" s="1"/>
  <c r="B5" i="32"/>
  <c r="E3" i="33" s="1"/>
  <c r="F11" i="30"/>
  <c r="E11" i="30"/>
  <c r="D11" i="30"/>
  <c r="C11" i="30"/>
  <c r="F10" i="30"/>
  <c r="E10" i="30"/>
  <c r="D10" i="30"/>
  <c r="C10" i="30"/>
  <c r="F9" i="30"/>
  <c r="E9" i="30"/>
  <c r="D9" i="30"/>
  <c r="C9" i="30"/>
  <c r="F7" i="30"/>
  <c r="E7" i="30"/>
  <c r="D7" i="30"/>
  <c r="C7" i="30"/>
  <c r="F6" i="30"/>
  <c r="E6" i="30"/>
  <c r="D6" i="30"/>
  <c r="C6" i="30"/>
  <c r="F5" i="30"/>
  <c r="E5" i="30"/>
  <c r="D5" i="30"/>
  <c r="C5" i="30"/>
  <c r="F4" i="30"/>
  <c r="E4" i="30"/>
  <c r="D4" i="30"/>
  <c r="C4" i="30"/>
  <c r="L17" i="33" l="1"/>
  <c r="G14" i="12" s="1"/>
  <c r="E8" i="33"/>
  <c r="D39" i="1"/>
  <c r="F41" i="32"/>
  <c r="I24" i="33" s="1"/>
  <c r="F35" i="32"/>
  <c r="F34" i="32"/>
  <c r="B15" i="32"/>
  <c r="E14" i="33" s="1"/>
  <c r="C15" i="32"/>
  <c r="F14" i="33" s="1"/>
  <c r="D15" i="32"/>
  <c r="G14" i="33" s="1"/>
  <c r="E15" i="32"/>
  <c r="B13" i="32"/>
  <c r="E12" i="33" s="1"/>
  <c r="E17" i="33" s="1"/>
  <c r="E35" i="32"/>
  <c r="D35" i="32"/>
  <c r="C35" i="32"/>
  <c r="E34" i="32"/>
  <c r="D34" i="32"/>
  <c r="C34" i="32"/>
  <c r="E14" i="32"/>
  <c r="C14" i="32"/>
  <c r="F13" i="33" s="1"/>
  <c r="B14" i="32"/>
  <c r="E13" i="33" s="1"/>
  <c r="E13" i="32"/>
  <c r="D13" i="32"/>
  <c r="G12" i="33" s="1"/>
  <c r="G17" i="33" s="1"/>
  <c r="C13" i="32"/>
  <c r="F12" i="33" s="1"/>
  <c r="F17" i="33" s="1"/>
  <c r="D41" i="32"/>
  <c r="G24" i="33" s="1"/>
  <c r="E41" i="32"/>
  <c r="H24" i="33" s="1"/>
  <c r="C41" i="32"/>
  <c r="F24" i="33" s="1"/>
  <c r="B41" i="32"/>
  <c r="E24" i="33" s="1"/>
  <c r="D39" i="32"/>
  <c r="G22" i="33" s="1"/>
  <c r="G26" i="33" s="1"/>
  <c r="B39" i="32"/>
  <c r="E22" i="33" s="1"/>
  <c r="C39" i="32"/>
  <c r="F22" i="33" s="1"/>
  <c r="F26" i="33" s="1"/>
  <c r="D14" i="32" l="1"/>
  <c r="G13" i="33" s="1"/>
  <c r="J25" i="33"/>
  <c r="E39" i="32"/>
  <c r="H22" i="33" s="1"/>
  <c r="H26" i="33" s="1"/>
  <c r="E40" i="32"/>
  <c r="H23" i="33" s="1"/>
  <c r="F39" i="32"/>
  <c r="I22" i="33" s="1"/>
  <c r="F40" i="32"/>
  <c r="I23" i="33" s="1"/>
  <c r="H12" i="33"/>
  <c r="H17" i="33" s="1"/>
  <c r="H13" i="33"/>
  <c r="H14" i="33"/>
  <c r="E26" i="33"/>
  <c r="D40" i="32"/>
  <c r="G23" i="33" s="1"/>
  <c r="B40" i="32"/>
  <c r="E23" i="33" s="1"/>
  <c r="C40" i="32"/>
  <c r="F23" i="33" s="1"/>
  <c r="D8" i="32"/>
  <c r="G6" i="33" s="1"/>
  <c r="C8" i="32"/>
  <c r="F6" i="33" s="1"/>
  <c r="D6" i="32"/>
  <c r="G4" i="33" s="1"/>
  <c r="C5" i="32"/>
  <c r="F3" i="33" s="1"/>
  <c r="C6" i="32"/>
  <c r="F4" i="33" s="1"/>
  <c r="D7" i="32"/>
  <c r="C7" i="32"/>
  <c r="F5" i="33" s="1"/>
  <c r="F8" i="33" l="1"/>
  <c r="I26" i="33"/>
  <c r="H25" i="33"/>
  <c r="I25" i="33"/>
  <c r="G5" i="33"/>
  <c r="K17" i="33"/>
  <c r="G9" i="12" s="1"/>
  <c r="D5" i="32"/>
  <c r="G3" i="33" s="1"/>
  <c r="G8" i="33" l="1"/>
</calcChain>
</file>

<file path=xl/comments1.xml><?xml version="1.0" encoding="utf-8"?>
<comments xmlns="http://schemas.openxmlformats.org/spreadsheetml/2006/main">
  <authors>
    <author>Grove, Richard (FCS - KAS)</author>
  </authors>
  <commentList>
    <comment ref="A11" authorId="0">
      <text>
        <r>
          <rPr>
            <b/>
            <sz val="9"/>
            <color indexed="81"/>
            <rFont val="Tahoma"/>
            <family val="2"/>
          </rPr>
          <t>Grove, Richard (FCS - KAS):</t>
        </r>
        <r>
          <rPr>
            <sz val="9"/>
            <color indexed="81"/>
            <rFont val="Tahoma"/>
            <family val="2"/>
          </rPr>
          <t xml:space="preserve">
If possible we should change this graph to only look over the latest three years of data so that we don't have n/a's for the number of examinations.</t>
        </r>
      </text>
    </comment>
  </commentList>
</comments>
</file>

<file path=xl/comments2.xml><?xml version="1.0" encoding="utf-8"?>
<comments xmlns="http://schemas.openxmlformats.org/spreadsheetml/2006/main">
  <authors>
    <author>Harries, Stephanie (FCS - KAS)</author>
  </authors>
  <commentList>
    <comment ref="E5" authorId="0">
      <text>
        <r>
          <rPr>
            <b/>
            <sz val="9"/>
            <color indexed="81"/>
            <rFont val="Tahoma"/>
            <family val="2"/>
          </rPr>
          <t>Harries, Stephanie (FCS - KAS):</t>
        </r>
        <r>
          <rPr>
            <sz val="9"/>
            <color indexed="81"/>
            <rFont val="Tahoma"/>
            <family val="2"/>
          </rPr>
          <t xml:space="preserve">
this figure revised last year</t>
        </r>
      </text>
    </comment>
  </commentList>
</comments>
</file>

<file path=xl/sharedStrings.xml><?xml version="1.0" encoding="utf-8"?>
<sst xmlns="http://schemas.openxmlformats.org/spreadsheetml/2006/main" count="541" uniqueCount="335">
  <si>
    <t>Reduced sight loss</t>
  </si>
  <si>
    <t>New CVIs per 100,000 Welsh residents with AMD aged 65+</t>
  </si>
  <si>
    <t>New CVIs per 100,000 Welsh residents with diabetic eye disease aged 12+</t>
  </si>
  <si>
    <t>2011-12</t>
  </si>
  <si>
    <t>2015-16</t>
  </si>
  <si>
    <t>2014-15</t>
  </si>
  <si>
    <t>2013-14</t>
  </si>
  <si>
    <t>2012-13</t>
  </si>
  <si>
    <t>More people have regular sight tests</t>
  </si>
  <si>
    <t>New CVIs per 100,000 Welsh residents (all ages)</t>
  </si>
  <si>
    <t>5 year trends where possible of rates or proportions</t>
  </si>
  <si>
    <t>Annex 1: Eye Care Services Wales: Measuring Outcomes</t>
  </si>
  <si>
    <t>A number of desirable outcomes for patients of the Welsh Eye Care Service were included in The Eye Health Care Delivery Plan for Wales 2013-2018. This Annex provides an update of available relevant data for 2014-15 in relation to the following highlighted outcomes:</t>
  </si>
  <si>
    <t>New certifications of visual impairment (CVIs) (2013-14)</t>
  </si>
  <si>
    <r>
      <t>·</t>
    </r>
    <r>
      <rPr>
        <sz val="7"/>
        <color theme="1"/>
        <rFont val="Times New Roman"/>
        <family val="1"/>
      </rPr>
      <t xml:space="preserve">         </t>
    </r>
    <r>
      <rPr>
        <sz val="12"/>
        <color theme="1"/>
        <rFont val="Arial"/>
        <family val="2"/>
      </rPr>
      <t>Number of new CVIs: 1,302</t>
    </r>
  </si>
  <si>
    <r>
      <t>·</t>
    </r>
    <r>
      <rPr>
        <sz val="7"/>
        <color theme="1"/>
        <rFont val="Times New Roman"/>
        <family val="1"/>
      </rPr>
      <t xml:space="preserve">         </t>
    </r>
    <r>
      <rPr>
        <sz val="12"/>
        <color theme="1"/>
        <rFont val="Arial"/>
        <family val="2"/>
      </rPr>
      <t>Trend: reducing numbers of new CVIs since 2008-09</t>
    </r>
  </si>
  <si>
    <r>
      <t>·</t>
    </r>
    <r>
      <rPr>
        <sz val="7"/>
        <color theme="1"/>
        <rFont val="Times New Roman"/>
        <family val="1"/>
      </rPr>
      <t xml:space="preserve">         </t>
    </r>
    <r>
      <rPr>
        <sz val="12"/>
        <color theme="1"/>
        <rFont val="Arial"/>
        <family val="2"/>
      </rPr>
      <t xml:space="preserve">Rates per 100,000 Welsh residents: </t>
    </r>
  </si>
  <si>
    <r>
      <t>o</t>
    </r>
    <r>
      <rPr>
        <sz val="7"/>
        <color theme="1"/>
        <rFont val="Times New Roman"/>
        <family val="1"/>
      </rPr>
      <t xml:space="preserve">   </t>
    </r>
    <r>
      <rPr>
        <sz val="12"/>
        <color theme="1"/>
        <rFont val="Arial"/>
        <family val="2"/>
      </rPr>
      <t xml:space="preserve">All new CVIs, all ages: 42 per 100,000 </t>
    </r>
  </si>
  <si>
    <r>
      <t>o</t>
    </r>
    <r>
      <rPr>
        <sz val="7"/>
        <color theme="1"/>
        <rFont val="Times New Roman"/>
        <family val="1"/>
      </rPr>
      <t xml:space="preserve">   </t>
    </r>
    <r>
      <rPr>
        <sz val="12"/>
        <color theme="1"/>
        <rFont val="Arial"/>
        <family val="2"/>
      </rPr>
      <t>New CVIs for people aged 65 or over with age related macular degeneration (AMD): 115 per 100,000 aged 65 or over</t>
    </r>
  </si>
  <si>
    <r>
      <t>o</t>
    </r>
    <r>
      <rPr>
        <sz val="7"/>
        <color theme="1"/>
        <rFont val="Times New Roman"/>
        <family val="1"/>
      </rPr>
      <t xml:space="preserve">   </t>
    </r>
    <r>
      <rPr>
        <sz val="12"/>
        <color theme="1"/>
        <rFont val="Arial"/>
        <family val="2"/>
      </rPr>
      <t>New CVIs for people aged 40 or over with glaucoma: 12 per 100,000 aged 40 or over</t>
    </r>
  </si>
  <si>
    <r>
      <t>o</t>
    </r>
    <r>
      <rPr>
        <sz val="7"/>
        <color theme="1"/>
        <rFont val="Times New Roman"/>
        <family val="1"/>
      </rPr>
      <t xml:space="preserve">   </t>
    </r>
    <r>
      <rPr>
        <sz val="12"/>
        <color theme="1"/>
        <rFont val="Arial"/>
        <family val="2"/>
      </rPr>
      <t>New CVIs for people aged 12 or over with diabetic eye disease: 4 per 100,000 aged 12 or over</t>
    </r>
  </si>
  <si>
    <t>General Ophthalmic Service payment data (2014-15):</t>
  </si>
  <si>
    <r>
      <t>·</t>
    </r>
    <r>
      <rPr>
        <sz val="7"/>
        <color theme="1"/>
        <rFont val="Times New Roman"/>
        <family val="1"/>
      </rPr>
      <t xml:space="preserve">         </t>
    </r>
    <r>
      <rPr>
        <sz val="12"/>
        <color theme="1"/>
        <rFont val="Arial"/>
        <family val="2"/>
      </rPr>
      <t>Number of GOS sight tests: 750,244</t>
    </r>
  </si>
  <si>
    <r>
      <t>·</t>
    </r>
    <r>
      <rPr>
        <sz val="7"/>
        <color theme="1"/>
        <rFont val="Times New Roman"/>
        <family val="1"/>
      </rPr>
      <t xml:space="preserve">         </t>
    </r>
    <r>
      <rPr>
        <sz val="12"/>
        <color theme="1"/>
        <rFont val="Arial"/>
        <family val="2"/>
      </rPr>
      <t>Trend: stable since 2009-10</t>
    </r>
  </si>
  <si>
    <r>
      <t>·</t>
    </r>
    <r>
      <rPr>
        <sz val="7"/>
        <color theme="1"/>
        <rFont val="Times New Roman"/>
        <family val="1"/>
      </rPr>
      <t xml:space="preserve">         </t>
    </r>
    <r>
      <rPr>
        <sz val="12"/>
        <color theme="1"/>
        <rFont val="Arial"/>
        <family val="2"/>
      </rPr>
      <t>Rates per 1,000 Welsh residents:</t>
    </r>
  </si>
  <si>
    <r>
      <t>o</t>
    </r>
    <r>
      <rPr>
        <sz val="7"/>
        <color theme="1"/>
        <rFont val="Times New Roman"/>
        <family val="1"/>
      </rPr>
      <t xml:space="preserve">   </t>
    </r>
    <r>
      <rPr>
        <sz val="12"/>
        <color theme="1"/>
        <rFont val="Arial"/>
        <family val="2"/>
      </rPr>
      <t xml:space="preserve">number of NHS sight tests per 1,000 population (all ages) in Wales: 243.4 per 1,000 </t>
    </r>
  </si>
  <si>
    <r>
      <t>o</t>
    </r>
    <r>
      <rPr>
        <sz val="7"/>
        <color theme="1"/>
        <rFont val="Times New Roman"/>
        <family val="1"/>
      </rPr>
      <t xml:space="preserve">   </t>
    </r>
    <r>
      <rPr>
        <sz val="12"/>
        <color theme="1"/>
        <rFont val="Arial"/>
        <family val="2"/>
      </rPr>
      <t>number of NHS sight tests in people aged 60 or over per 1,000 population aged 60 years or over:</t>
    </r>
    <r>
      <rPr>
        <sz val="12"/>
        <color theme="1"/>
        <rFont val="Calibri"/>
        <family val="2"/>
      </rPr>
      <t xml:space="preserve"> </t>
    </r>
    <r>
      <rPr>
        <sz val="12"/>
        <color theme="1"/>
        <rFont val="Arial"/>
        <family val="2"/>
      </rPr>
      <t>454.7 per 1,000</t>
    </r>
  </si>
  <si>
    <r>
      <t>o</t>
    </r>
    <r>
      <rPr>
        <sz val="7"/>
        <color theme="1"/>
        <rFont val="Times New Roman"/>
        <family val="1"/>
      </rPr>
      <t xml:space="preserve">   </t>
    </r>
    <r>
      <rPr>
        <sz val="12"/>
        <color theme="1"/>
        <rFont val="Arial"/>
        <family val="2"/>
      </rPr>
      <t>number of NHS sight tests in adults receiving income support per 1,000 population aged 16-59 years: 29.1 per 1,000</t>
    </r>
  </si>
  <si>
    <t>National Survey data (2014-15):</t>
  </si>
  <si>
    <r>
      <t>·</t>
    </r>
    <r>
      <rPr>
        <sz val="7"/>
        <color theme="1"/>
        <rFont val="Times New Roman"/>
        <family val="1"/>
      </rPr>
      <t xml:space="preserve">         </t>
    </r>
    <r>
      <rPr>
        <sz val="12"/>
        <color theme="1"/>
        <rFont val="Arial"/>
        <family val="2"/>
      </rPr>
      <t>72% of respondents reported that they had had their eyes tested in the last 2 years.</t>
    </r>
  </si>
  <si>
    <r>
      <t>·</t>
    </r>
    <r>
      <rPr>
        <sz val="7"/>
        <color theme="1"/>
        <rFont val="Times New Roman"/>
        <family val="1"/>
      </rPr>
      <t xml:space="preserve">         </t>
    </r>
    <r>
      <rPr>
        <sz val="12"/>
        <color theme="1"/>
        <rFont val="Arial"/>
        <family val="2"/>
      </rPr>
      <t>Most of those who had not had their eyes tested in the last 2 years reported that this was because they hadn’t experienced any eye problems (69%).</t>
    </r>
  </si>
  <si>
    <t>More optometry practices providing the full range of extended eye care services in the community</t>
  </si>
  <si>
    <r>
      <t>·</t>
    </r>
    <r>
      <rPr>
        <sz val="7"/>
        <color theme="1"/>
        <rFont val="Times New Roman"/>
        <family val="1"/>
      </rPr>
      <t xml:space="preserve">         </t>
    </r>
    <r>
      <rPr>
        <sz val="12"/>
        <color theme="1"/>
        <rFont val="Arial"/>
        <family val="2"/>
      </rPr>
      <t>81% of optometry practices were accredited to provide Eye Health Examinations Wales services</t>
    </r>
  </si>
  <si>
    <r>
      <t>·</t>
    </r>
    <r>
      <rPr>
        <sz val="7"/>
        <color theme="1"/>
        <rFont val="Times New Roman"/>
        <family val="1"/>
      </rPr>
      <t xml:space="preserve">         </t>
    </r>
    <r>
      <rPr>
        <sz val="12"/>
        <color theme="1"/>
        <rFont val="Arial"/>
        <family val="2"/>
      </rPr>
      <t>Trend: increase since 2013-14</t>
    </r>
  </si>
  <si>
    <r>
      <t>·</t>
    </r>
    <r>
      <rPr>
        <sz val="7"/>
        <color theme="1"/>
        <rFont val="Times New Roman"/>
        <family val="1"/>
      </rPr>
      <t xml:space="preserve">         </t>
    </r>
    <r>
      <rPr>
        <sz val="12"/>
        <color theme="1"/>
        <rFont val="Arial"/>
        <family val="2"/>
      </rPr>
      <t>55% of optometry practices were accredited to provide Low Vision Service Wales services</t>
    </r>
  </si>
  <si>
    <r>
      <t>·</t>
    </r>
    <r>
      <rPr>
        <sz val="7"/>
        <color theme="1"/>
        <rFont val="Times New Roman"/>
        <family val="1"/>
      </rPr>
      <t xml:space="preserve">         </t>
    </r>
    <r>
      <rPr>
        <sz val="12"/>
        <color theme="1"/>
        <rFont val="Arial"/>
        <family val="2"/>
      </rPr>
      <t>Trend: stable since 2013-14</t>
    </r>
  </si>
  <si>
    <t>More people are aware of the most appropriate point to access eye care services if they have an eye problem that needs urgent attention</t>
  </si>
  <si>
    <r>
      <t>·</t>
    </r>
    <r>
      <rPr>
        <sz val="7"/>
        <color theme="1"/>
        <rFont val="Times New Roman"/>
        <family val="1"/>
      </rPr>
      <t xml:space="preserve">         </t>
    </r>
    <r>
      <rPr>
        <sz val="12"/>
        <color theme="1"/>
        <rFont val="Arial"/>
        <family val="2"/>
      </rPr>
      <t>60% of respondents when asked who they would contact in the first instance if they had any pain or redness in their eye said they would contact their GP and 34% their optician.</t>
    </r>
  </si>
  <si>
    <r>
      <t>More people at high risk of eye disease accessing eye care services in the community</t>
    </r>
    <r>
      <rPr>
        <sz val="11"/>
        <color theme="1"/>
        <rFont val="Book Antiqua"/>
        <family val="1"/>
      </rPr>
      <t xml:space="preserve"> </t>
    </r>
  </si>
  <si>
    <r>
      <t>·</t>
    </r>
    <r>
      <rPr>
        <sz val="7"/>
        <color theme="1"/>
        <rFont val="Times New Roman"/>
        <family val="1"/>
      </rPr>
      <t xml:space="preserve">         </t>
    </r>
    <r>
      <rPr>
        <sz val="12"/>
        <color theme="1"/>
        <rFont val="Arial"/>
        <family val="2"/>
      </rPr>
      <t>Proportion of scheduled DRSSW appointments (invitations) where results reported: 80%</t>
    </r>
  </si>
  <si>
    <t xml:space="preserve">People are seen within the primary and community setting, where it is clinically appropriate </t>
  </si>
  <si>
    <t>Referrals for first outpatient appointment (2014-15):</t>
  </si>
  <si>
    <r>
      <t>·</t>
    </r>
    <r>
      <rPr>
        <sz val="7"/>
        <color theme="1"/>
        <rFont val="Times New Roman"/>
        <family val="1"/>
      </rPr>
      <t xml:space="preserve">         </t>
    </r>
    <r>
      <rPr>
        <sz val="12"/>
        <color theme="1"/>
        <rFont val="Arial"/>
        <family val="2"/>
      </rPr>
      <t>Number of total referrals (from all sources including optometry) to the hospital eye service: 78,333</t>
    </r>
  </si>
  <si>
    <r>
      <t>·</t>
    </r>
    <r>
      <rPr>
        <sz val="7"/>
        <color theme="1"/>
        <rFont val="Times New Roman"/>
        <family val="1"/>
      </rPr>
      <t xml:space="preserve">         </t>
    </r>
    <r>
      <rPr>
        <sz val="12"/>
        <color theme="1"/>
        <rFont val="Arial"/>
        <family val="2"/>
      </rPr>
      <t>Number of referrals from GPs to the hospital eye service: 45,391</t>
    </r>
  </si>
  <si>
    <r>
      <t>·</t>
    </r>
    <r>
      <rPr>
        <sz val="7"/>
        <color theme="1"/>
        <rFont val="Times New Roman"/>
        <family val="1"/>
      </rPr>
      <t xml:space="preserve">         </t>
    </r>
    <r>
      <rPr>
        <sz val="12"/>
        <color theme="1"/>
        <rFont val="Arial"/>
        <family val="2"/>
      </rPr>
      <t>Trend: falling numbers of referrals from GPs but fairly stable numbers of total referrals since 2014-15 (see data quality notes).</t>
    </r>
  </si>
  <si>
    <t>Waiting times (2014-15):</t>
  </si>
  <si>
    <r>
      <t>·</t>
    </r>
    <r>
      <rPr>
        <sz val="7"/>
        <color theme="1"/>
        <rFont val="Times New Roman"/>
        <family val="1"/>
      </rPr>
      <t xml:space="preserve">         </t>
    </r>
    <r>
      <rPr>
        <sz val="12"/>
        <color theme="1"/>
        <rFont val="Arial"/>
        <family val="2"/>
      </rPr>
      <t>Percentage of treated patients for ophthalmology who waited less than 26 weeks for a first</t>
    </r>
    <r>
      <rPr>
        <b/>
        <sz val="12"/>
        <color theme="1"/>
        <rFont val="Arial"/>
        <family val="2"/>
      </rPr>
      <t xml:space="preserve"> </t>
    </r>
    <r>
      <rPr>
        <sz val="12"/>
        <color theme="1"/>
        <rFont val="Arial"/>
        <family val="2"/>
      </rPr>
      <t>appointment: 71%</t>
    </r>
  </si>
  <si>
    <r>
      <t>·</t>
    </r>
    <r>
      <rPr>
        <sz val="7"/>
        <color theme="1"/>
        <rFont val="Times New Roman"/>
        <family val="1"/>
      </rPr>
      <t xml:space="preserve">         </t>
    </r>
    <r>
      <rPr>
        <sz val="12"/>
        <color theme="1"/>
        <rFont val="Arial"/>
        <family val="2"/>
      </rPr>
      <t xml:space="preserve">Trend: falling </t>
    </r>
  </si>
  <si>
    <t>People receive appropriate access to on-going care and management of their eye condition</t>
  </si>
  <si>
    <t>Low Vision Service Wales data:</t>
  </si>
  <si>
    <r>
      <t>·</t>
    </r>
    <r>
      <rPr>
        <sz val="7"/>
        <color theme="1"/>
        <rFont val="Times New Roman"/>
        <family val="1"/>
      </rPr>
      <t xml:space="preserve">         </t>
    </r>
    <r>
      <rPr>
        <sz val="12"/>
        <color theme="1"/>
        <rFont val="Arial"/>
        <family val="2"/>
      </rPr>
      <t>Number of people that have a new low vision assessment: 7,790</t>
    </r>
  </si>
  <si>
    <r>
      <t>·</t>
    </r>
    <r>
      <rPr>
        <sz val="7"/>
        <color theme="1"/>
        <rFont val="Times New Roman"/>
        <family val="1"/>
      </rPr>
      <t xml:space="preserve">         </t>
    </r>
    <r>
      <rPr>
        <sz val="12"/>
        <color theme="1"/>
        <rFont val="Arial"/>
        <family val="2"/>
      </rPr>
      <t>Number of new low vision assessments per 10,000 resident population (all ages): 25.3</t>
    </r>
  </si>
  <si>
    <r>
      <t>·</t>
    </r>
    <r>
      <rPr>
        <sz val="7"/>
        <color theme="1"/>
        <rFont val="Times New Roman"/>
        <family val="1"/>
      </rPr>
      <t xml:space="preserve">         </t>
    </r>
    <r>
      <rPr>
        <sz val="12"/>
        <color theme="1"/>
        <rFont val="Arial"/>
        <family val="2"/>
      </rPr>
      <t>Number of new low vision assessments in people aged 60 years or over per 10,000 population aged 60 years or over: 90.1</t>
    </r>
  </si>
  <si>
    <r>
      <t>·</t>
    </r>
    <r>
      <rPr>
        <sz val="7"/>
        <color theme="1"/>
        <rFont val="Times New Roman"/>
        <family val="1"/>
      </rPr>
      <t xml:space="preserve">         </t>
    </r>
    <r>
      <rPr>
        <sz val="12"/>
        <color theme="1"/>
        <rFont val="Arial"/>
        <family val="2"/>
      </rPr>
      <t>Trend: increasing numbers and rates since 2012-13</t>
    </r>
  </si>
  <si>
    <t>New CVIs per 100,000 Welsh residents with glaucoma aged 40+ (percentage)</t>
  </si>
  <si>
    <t>More people at high risk of eye disease accessing eye care services in the community?</t>
  </si>
  <si>
    <t>More people are aware of the most appropriate point to access eye care services if they have an eye problem that needs urgent attention?</t>
  </si>
  <si>
    <t>55% of optometry practices were accredited to provide Low Vision Service Wales services</t>
  </si>
  <si>
    <t>81% of optometry practices were accredited to provide Eye Health Examinations Wales services</t>
  </si>
  <si>
    <t>-</t>
  </si>
  <si>
    <t>12+</t>
  </si>
  <si>
    <t>40+</t>
  </si>
  <si>
    <t>65+</t>
  </si>
  <si>
    <t>Mid-year 2009</t>
  </si>
  <si>
    <t>Mid-year 2010</t>
  </si>
  <si>
    <t>Mid-year 2011</t>
  </si>
  <si>
    <t>Mid-year 2012</t>
  </si>
  <si>
    <t>Mid-year 2013</t>
  </si>
  <si>
    <t>Mid-year 2014</t>
  </si>
  <si>
    <t>Total Popn</t>
  </si>
  <si>
    <t xml:space="preserve">60+ </t>
  </si>
  <si>
    <t>16-59</t>
  </si>
  <si>
    <t>Sight tests paid by NHS per 1,000 Welsh resident (all ages)</t>
  </si>
  <si>
    <t>Sight tests paid by NHS per 1,000 Welsh resident (60+)</t>
  </si>
  <si>
    <t>Sight tests paid by NHS in adults on income support per 1,000 Welsh residents (16-59)</t>
  </si>
  <si>
    <t>Number of people that have a new low vision assessment</t>
  </si>
  <si>
    <t>Number of new low vision assessments per 10,000 resident population (all ages)</t>
  </si>
  <si>
    <t>Number of new low vision assessments in people aged 60 years or over per 10,000 population aged 60 years or over</t>
  </si>
  <si>
    <t>Number of referrals from GPs to the hospital eye service</t>
  </si>
  <si>
    <t>Number of total referrals (from all sources including optometry) to the hospital eye service</t>
  </si>
  <si>
    <t>(a) For April 2012 data onwards, the data source for GP referrals for first outpatient appointments has changed from the aggregate GP referrals data collection to the Outpatient Referrals Data Set (OPR DS).</t>
  </si>
  <si>
    <t>Do tabbed things like the GP change language thing for each CVI thing</t>
  </si>
  <si>
    <t>Optometry Practices</t>
  </si>
  <si>
    <t>Text for 4</t>
  </si>
  <si>
    <t>highlighted data has been lost and needs to be found again</t>
  </si>
  <si>
    <t>Percentage of optometry practices that were accredited to provide Eye Health Examinations Wales services</t>
  </si>
  <si>
    <t>Percentage of optometry practices that were accredited to provide Low Vision Service Wales services</t>
  </si>
  <si>
    <t>Percentage of optometry practices that were not accredited to provide Eye Health Examinations Wales services</t>
  </si>
  <si>
    <t>Percentage of optometry practices that were not accredited to provide Low Vision Service Wales services</t>
  </si>
  <si>
    <t>OUT OF</t>
  </si>
  <si>
    <t>1,000 WELSH</t>
  </si>
  <si>
    <t>A SIGHT TEST PAID BY THE</t>
  </si>
  <si>
    <t xml:space="preserve"> HAD A SIGHT TEST</t>
  </si>
  <si>
    <t xml:space="preserve">1000 WELSH </t>
  </si>
  <si>
    <t xml:space="preserve">RESIDENTS OVER </t>
  </si>
  <si>
    <t>Percentage of optometry practices that were accredited</t>
  </si>
  <si>
    <t>Percentage of optometry practices that were not accredited</t>
  </si>
  <si>
    <t xml:space="preserve">A D U L T S  O N </t>
  </si>
  <si>
    <t>H A D  A  S I G H T  T E S T</t>
  </si>
  <si>
    <t xml:space="preserve">T H E  A G E  O F  6 0 </t>
  </si>
  <si>
    <t>Chart 1a: New CVIs per 100,000 Welsh residents (all ages)</t>
  </si>
  <si>
    <t>R E S I D E N T S</t>
  </si>
  <si>
    <t>P A I D  B Y  T H E  N H S</t>
  </si>
  <si>
    <t>*The Low Vision Service Wales (LVSW) aims to help people with visual impairment to remain independent by providing low vision aids such as magnifiers, and by appropriate education, referral, and rehabilitation training. Low Vision is a term used to describe a sight problem that cannot be corrected by glasses, contact lenses, or medical treatment.</t>
  </si>
  <si>
    <t>Welcome to the Eye Care Dashboard, an interactive tool designed to aid users in interpreting statistics from this year's Eye Care release.</t>
  </si>
  <si>
    <t>To view the latest Eye Care statistical release click here.</t>
  </si>
  <si>
    <t>To view tables on ophthalmic statistics click the StatsWales icon on the left.</t>
  </si>
  <si>
    <t>Referrals to the Hospital Eye Service</t>
  </si>
  <si>
    <t>Low Vision Service Wales Assessments</t>
  </si>
  <si>
    <t>Notes</t>
  </si>
  <si>
    <t>Sight Loss</t>
  </si>
  <si>
    <t>link.</t>
  </si>
  <si>
    <t>https://statswales.wales.gov.uk/Catalogue/Population-and-Migration/Population/Estimates/Local-Health-Boards/populationestimates-by-welshhealthboard-year</t>
  </si>
  <si>
    <t>http://gov.wales/topics/health/nhswales/plans/eye_plan/?lang=en</t>
  </si>
  <si>
    <t>A copy of the Welsh Government's 5 year plan to improve eye health in Wales can be found by clicking the link below.</t>
  </si>
  <si>
    <t>Population and migration &gt; Population &gt; Estimates &gt; National level population estimates by year, age and UK country</t>
  </si>
  <si>
    <t>CVIs</t>
  </si>
  <si>
    <t>all ages</t>
  </si>
  <si>
    <t>Sight tests</t>
  </si>
  <si>
    <t>60+</t>
  </si>
  <si>
    <t>All ages</t>
  </si>
  <si>
    <t>Aged 0</t>
  </si>
  <si>
    <t>Aged 1</t>
  </si>
  <si>
    <t>Aged 2</t>
  </si>
  <si>
    <t>Aged 3</t>
  </si>
  <si>
    <t>Aged 4</t>
  </si>
  <si>
    <t>Aged 5</t>
  </si>
  <si>
    <t>Aged 6</t>
  </si>
  <si>
    <t>Aged 7</t>
  </si>
  <si>
    <t>Aged 8</t>
  </si>
  <si>
    <t>Aged 9</t>
  </si>
  <si>
    <t>Aged 10</t>
  </si>
  <si>
    <t>Aged 11</t>
  </si>
  <si>
    <t>Aged 12</t>
  </si>
  <si>
    <t>Aged 13</t>
  </si>
  <si>
    <t>Aged 14</t>
  </si>
  <si>
    <t>Aged 15</t>
  </si>
  <si>
    <t>Aged 16</t>
  </si>
  <si>
    <t>Aged 17</t>
  </si>
  <si>
    <t>Aged 18</t>
  </si>
  <si>
    <t>Aged 19</t>
  </si>
  <si>
    <t>Aged 20</t>
  </si>
  <si>
    <t>Aged 21</t>
  </si>
  <si>
    <t>Aged 22</t>
  </si>
  <si>
    <t>Aged 23</t>
  </si>
  <si>
    <t>Aged 24</t>
  </si>
  <si>
    <t>Aged 25</t>
  </si>
  <si>
    <t>Aged 26</t>
  </si>
  <si>
    <t>Aged 27</t>
  </si>
  <si>
    <t>Aged 28</t>
  </si>
  <si>
    <t>Aged 29</t>
  </si>
  <si>
    <t>Aged 30</t>
  </si>
  <si>
    <t>Aged 31</t>
  </si>
  <si>
    <t>Aged 32</t>
  </si>
  <si>
    <t>Aged 33</t>
  </si>
  <si>
    <t>Aged 34</t>
  </si>
  <si>
    <t>Aged 35</t>
  </si>
  <si>
    <t>Aged 36</t>
  </si>
  <si>
    <t>Aged 37</t>
  </si>
  <si>
    <t>Aged 38</t>
  </si>
  <si>
    <t>Aged 39</t>
  </si>
  <si>
    <t>Aged 40</t>
  </si>
  <si>
    <t>Aged 41</t>
  </si>
  <si>
    <t>Aged 42</t>
  </si>
  <si>
    <t>Aged 43</t>
  </si>
  <si>
    <t>Aged 44</t>
  </si>
  <si>
    <t>Aged 45</t>
  </si>
  <si>
    <t>Aged 46</t>
  </si>
  <si>
    <t>Aged 47</t>
  </si>
  <si>
    <t>Aged 48</t>
  </si>
  <si>
    <t>Aged 49</t>
  </si>
  <si>
    <t>Aged 50</t>
  </si>
  <si>
    <t>Aged 51</t>
  </si>
  <si>
    <t>Aged 52</t>
  </si>
  <si>
    <t>Aged 53</t>
  </si>
  <si>
    <t>Aged 54</t>
  </si>
  <si>
    <t>Aged 55</t>
  </si>
  <si>
    <t>Aged 56</t>
  </si>
  <si>
    <t>Aged 57</t>
  </si>
  <si>
    <t>Aged 58</t>
  </si>
  <si>
    <t>Aged 59</t>
  </si>
  <si>
    <t>Aged 60</t>
  </si>
  <si>
    <t>Aged 61</t>
  </si>
  <si>
    <t>Aged 62</t>
  </si>
  <si>
    <t>Aged 63</t>
  </si>
  <si>
    <t>Aged 64</t>
  </si>
  <si>
    <t>Aged 65</t>
  </si>
  <si>
    <t>Aged 66</t>
  </si>
  <si>
    <t>Aged 67</t>
  </si>
  <si>
    <t>Aged 68</t>
  </si>
  <si>
    <t>Aged 69</t>
  </si>
  <si>
    <t>Aged 70</t>
  </si>
  <si>
    <t>Aged 71</t>
  </si>
  <si>
    <t>Aged 72</t>
  </si>
  <si>
    <t>Aged 73</t>
  </si>
  <si>
    <t>Aged 74</t>
  </si>
  <si>
    <t>Aged 75</t>
  </si>
  <si>
    <t>Aged 76</t>
  </si>
  <si>
    <t>Aged 77</t>
  </si>
  <si>
    <t>Aged 78</t>
  </si>
  <si>
    <t>Aged 79</t>
  </si>
  <si>
    <t>Aged 80</t>
  </si>
  <si>
    <t>Aged 81</t>
  </si>
  <si>
    <t>Aged 82</t>
  </si>
  <si>
    <t>Aged 83</t>
  </si>
  <si>
    <t>Aged 84</t>
  </si>
  <si>
    <t>Aged 85</t>
  </si>
  <si>
    <t>Aged 86</t>
  </si>
  <si>
    <t>Aged 87</t>
  </si>
  <si>
    <t>Aged 88</t>
  </si>
  <si>
    <t>Aged 89</t>
  </si>
  <si>
    <t>Aged 90 and over</t>
  </si>
  <si>
    <t>Footnotes:</t>
  </si>
  <si>
    <t>Area</t>
  </si>
  <si>
    <t>Year</t>
  </si>
  <si>
    <t>Metadata:</t>
  </si>
  <si>
    <t>Title</t>
  </si>
  <si>
    <t>Last update</t>
  </si>
  <si>
    <t>Next update</t>
  </si>
  <si>
    <t>Publishing organisation</t>
  </si>
  <si>
    <t>Source 1</t>
  </si>
  <si>
    <t>Source 2</t>
  </si>
  <si>
    <t>Source 3</t>
  </si>
  <si>
    <t>Contact email</t>
  </si>
  <si>
    <t>Designation</t>
  </si>
  <si>
    <t>Lowest level of geographical disaggregation</t>
  </si>
  <si>
    <t>Geographical coverage</t>
  </si>
  <si>
    <t>Languages covered</t>
  </si>
  <si>
    <t>General description</t>
  </si>
  <si>
    <t>Data collection and calculation</t>
  </si>
  <si>
    <t>Frequency of publication</t>
  </si>
  <si>
    <t>Data reference periods</t>
  </si>
  <si>
    <t>Users, uses and context</t>
  </si>
  <si>
    <t>Rounding applied</t>
  </si>
  <si>
    <t>Revisions information</t>
  </si>
  <si>
    <t>Statistical quality</t>
  </si>
  <si>
    <t>Weblinks</t>
  </si>
  <si>
    <t>Keywords</t>
  </si>
  <si>
    <t>INDICATOR</t>
  </si>
  <si>
    <t>DATA</t>
  </si>
  <si>
    <t>MYEs</t>
  </si>
  <si>
    <t>Number of CVIs</t>
  </si>
  <si>
    <t>all</t>
  </si>
  <si>
    <t>Total practices</t>
  </si>
  <si>
    <t>EHEW practices</t>
  </si>
  <si>
    <t>LVSW practices</t>
  </si>
  <si>
    <t>Number of people that have a new low vision assessment all ages</t>
  </si>
  <si>
    <t xml:space="preserve">Number of new low vision assessments in people aged 60 years or over </t>
  </si>
  <si>
    <t>Note published used 2013 myes</t>
  </si>
  <si>
    <t>% of optometry practices were accredited to provide Eye Health Examinations Wales services</t>
  </si>
  <si>
    <t>% of optometry practices were accredited to provide Low Vision Service Wales services</t>
  </si>
  <si>
    <t>National Survey data - 1 year only</t>
  </si>
  <si>
    <t>DRSSW - several years?</t>
  </si>
  <si>
    <t>Sight Test</t>
  </si>
  <si>
    <t>footnote</t>
  </si>
  <si>
    <t>Low Vision Service</t>
  </si>
  <si>
    <t>People provided with Diabetic Retinopathy Screening Service</t>
  </si>
  <si>
    <t>Scheduled appointments</t>
  </si>
  <si>
    <t>Results reported</t>
  </si>
  <si>
    <t>Eligible Active Patients</t>
  </si>
  <si>
    <t>% of optometry practices not accredited to provide Eye Health Examinations Wales services</t>
  </si>
  <si>
    <t>% of optometry practices not accredited to provide Low Vision Service Wales services</t>
  </si>
  <si>
    <t>INCOME SUPPORT* HAD</t>
  </si>
  <si>
    <t>* Income support includes: Adults receiving Income Support, Pension Credit Guarentee Credit, Income related Employment and Support allowance, Tax Credit or Job Seekers Allowance and adults holding a low income certificate</t>
  </si>
  <si>
    <t xml:space="preserve">  </t>
  </si>
  <si>
    <t>appointments (invitations)</t>
  </si>
  <si>
    <t>reported in 2014-15</t>
  </si>
  <si>
    <t xml:space="preserve"> where results were </t>
  </si>
  <si>
    <t>of</t>
  </si>
  <si>
    <t xml:space="preserve">scheduled DRSSW </t>
  </si>
  <si>
    <t>(invitations) where results</t>
  </si>
  <si>
    <t xml:space="preserve"> scheduled</t>
  </si>
  <si>
    <t/>
  </si>
  <si>
    <t>Number of Examinations Carried Out</t>
  </si>
  <si>
    <t>EHEW</t>
  </si>
  <si>
    <t>WERE CARRIED</t>
  </si>
  <si>
    <t>n/a</t>
  </si>
  <si>
    <t>H</t>
  </si>
  <si>
    <t>Chart 2d: Number of Examinations Carried Out**</t>
  </si>
  <si>
    <t>Chart 6: The percentage of scheduled DRSSW appointments whose results were reported</t>
  </si>
  <si>
    <t>Sight Tests &amp; Eye Examinations</t>
  </si>
  <si>
    <t>2013-14(r)</t>
  </si>
  <si>
    <t>Eye Examinations</t>
  </si>
  <si>
    <t>*Diabetic Eye Screening Wales (DESW) is provided for every eligible person 12 years and
over of age with diabetes who is registered with a GP in Wales. The service makes use of mobile screening
units, which visit the various Health Board areas.</t>
  </si>
  <si>
    <t>DESW Appointments</t>
  </si>
  <si>
    <t>Summary</t>
  </si>
  <si>
    <t>If at any point you want to get back to this page click the home button as seen below.</t>
  </si>
  <si>
    <t>were reported in 2015-16</t>
  </si>
  <si>
    <t>Chart 2c: Sight tests paid by NHS in adults on income support* per 1,000 Welsh residents (16-59)</t>
  </si>
  <si>
    <t xml:space="preserve">Chart 1a shows that the number of new CVIs per 100,000 Welsh residents has decreased since 2012-13. In 2014-15 there were 40 new CVIs per 100,000 Welsh residents which is 2 less than in 2013-14. </t>
  </si>
  <si>
    <t>IN 2015/16 FINANCIAL YEAR</t>
  </si>
  <si>
    <t>PAID BY THE NHS IN 2015/16</t>
  </si>
  <si>
    <t>NHS IN 2015/16 FINANCIAL YEAR</t>
  </si>
  <si>
    <t>Number of Eye Examinations Carried Out</t>
  </si>
  <si>
    <t>Please refer to the Notes page and to the statistical release (link below) for background information</t>
  </si>
  <si>
    <t>Notes:</t>
  </si>
  <si>
    <t>1. There were 4 new CVIs per 100,000 Welsh residents aged 12 or over with diabetic eye disease in 2014-15. This was also the case in 2012-13 and 2013-14. The stability in these CVI numbers means that we've been unable to produce a meaningfuil graph for the current data.</t>
  </si>
  <si>
    <t>2. A Certificate of Vision Impairment (CVI) contains information about the eye condition of a patient causing the sight impairment; it is sent to Moorfields Eye Hospital who collate and analyse the data for new registrations each year.</t>
  </si>
  <si>
    <t>Chart 2d shows that there was a slight decrease in the number of EHEW eye examinations carried out in Wales when comparing the figures from 2014-15 to 2015-16.</t>
  </si>
  <si>
    <t>** The Eye Health Examination Wales (EHEW) scheme offers extended free eye examinations to groups of the population that are at greater risk of certain eye diseases and to those that may find losing their sight particularly disabling.</t>
  </si>
  <si>
    <t>New CVIs with AMD per 100,000 Welsh residents aged 65+</t>
  </si>
  <si>
    <t>New CVIs with glaucoma per 100,000 Welsh residents aged 40+</t>
  </si>
  <si>
    <t>New CVIs with diabetic eye disease per 100,000 Welsh residents aged 12+</t>
  </si>
  <si>
    <t>Chart 1b: New CVIs with AMD per 100,000 Welsh residents aged 65+</t>
  </si>
  <si>
    <t>Chart 1c: New CVIs with glaucoma per 100,000 Welsh residents aged 40+ (percentage)</t>
  </si>
  <si>
    <t>Chart 1d: New CVIs with diabetic eye disease per 100,000 Welsh residents aged 12+</t>
  </si>
  <si>
    <t>Chart 1c shows that the number of new CVIs with glaucoma per 100,000 Welsh residents aged 40 or older has decreased by 1 since 2013-14, with there being 11 new CVIs per 100,000 Welsh residents aged 40 or older, during the 2014-15 financial year.</t>
  </si>
  <si>
    <t>Chart 1b shows that the number of new CVIs with age related macular degeneration (AMD) per 100,000 Welsh residents of age 65 or over has decreased by 2 since 2013-14, to reach 113 CVIs per 100,000 Welsh residents of age 65 or over.</t>
  </si>
  <si>
    <t>Chart 2a shows that 6 more sight tests were paid for by the NHS per 1,000 Welsh residents (all ages) in Wales during the 2015-16 financial year than in 2014-15.</t>
  </si>
  <si>
    <t>Chart 2b shows that in 2015-16 the number of Welsh residents aged 60 or over (60+) who received sight tests paid for by the NHS increased in comparison to the previous year.</t>
  </si>
  <si>
    <t>Chart 2c shows that between 2014-15 and 2015-16 that the number of Welsh residents on income support who received sight tests paid for by the NHS has stayed constant in comparison to the size of the population.</t>
  </si>
  <si>
    <t>Chart 2a: Sight tests paid by NHS per 1,000 Welsh residents (all ages)</t>
  </si>
  <si>
    <t>Chart 2b: Sight tests paid by NHS per 1,000 Welsh residents (60+)</t>
  </si>
  <si>
    <t>Sight tests paid by NHS per 1,000 Welsh residents (all ages)</t>
  </si>
  <si>
    <t>Sight tests paid by NHS per 1,000 Welsh residents (60+)</t>
  </si>
  <si>
    <t>122k</t>
  </si>
  <si>
    <t xml:space="preserve"> THAN IN 2014-15</t>
  </si>
  <si>
    <t>OUT IN 2015-16</t>
  </si>
  <si>
    <t>EXAMS</t>
  </si>
  <si>
    <t>Note: The Eye Health Examination Wales (EHEW) scheme offers extended free eye examinations to groups of the population that are at greater risk of certain eye diseases and to those that may find losing their sight particularly disabling. The Low Vision Service Wales (LVSW) aims to help people with visual impairment to remain independent by providing low vision aids.</t>
  </si>
  <si>
    <t>*There is variation in recording practice across health boards and not all sources of referral codes are captured. Since October 2014 local health boards have been able to submit data against a larger number of referral sources, causing a rise in the number of non-GP referrals. Therefore the increase of total referrals between 2013-14 and 2014-15 may not be a true increase, but it may be an increase due to the expansion of the referral source codes used.</t>
  </si>
  <si>
    <t>Number of people that have a low vision assessment</t>
  </si>
  <si>
    <t>Number of low vision assessments per 10,000 resident population (all ages)</t>
  </si>
  <si>
    <t>Number of low vision assessments in people aged 60 years or over per 10,000 population aged 60 years or over</t>
  </si>
  <si>
    <t>Chart 5b: Number of low vision assessments per 10,000 resident population (all ages)</t>
  </si>
  <si>
    <t>Chart 5c: Number of low vision assessments in people aged 60 years or over per 10,000 population aged 60 years or over</t>
  </si>
  <si>
    <t>Chart 5a: Number of people who had a low vision assessment</t>
  </si>
  <si>
    <t>Chart 5a shows that the number of people who had a low vision assessment has increased over the last 5 years. In 2015-16 the figure reached 8,049 which was over 250 more assessments than in 2014-15.</t>
  </si>
  <si>
    <t>Chart 5b shows that the number of low vision assessments per 10,000 Welsh residents has increased over the last 5 years. 26 out of 10,000 Welsh residents had a low vision assessment in 2015-16, which was an increase of 1 from the previous year.</t>
  </si>
  <si>
    <t>Chart 5c shows that the number of low vision assessments in people aged 60 years or over (60+) per 10,000 of the 60+ population has increased. 3 more assessments for 60+ year olds per 10,000 of the 60+ population were carried out in 2015-16 than in 2014-15.</t>
  </si>
  <si>
    <t xml:space="preserve"> DESW appointments</t>
  </si>
  <si>
    <t>This dashboard has been produced in alignment with the Eye Care Statistics, 2015-16 release.</t>
  </si>
  <si>
    <t>The release can be found on the research and statistics page of the Welsh Government website or by clicking here:</t>
  </si>
  <si>
    <t>Key quality information about the statistics can be found on page 35 onwards of the release.</t>
  </si>
  <si>
    <t>ONS mid year estimates of population are used in this dashboard; for 2015-16 the 2014 mid year estimates have been used. These estimates are published on statsWales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</si>
</sst>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56" x14ac:knownFonts="1">
    <font>
      <sz val="12"/>
      <color theme="1"/>
      <name val="Arial"/>
      <family val="2"/>
    </font>
    <font>
      <sz val="9"/>
      <color theme="1"/>
      <name val="Arial"/>
      <family val="2"/>
    </font>
    <font>
      <b/>
      <sz val="9"/>
      <color theme="1"/>
      <name val="Arial"/>
      <family val="2"/>
    </font>
    <font>
      <b/>
      <sz val="12"/>
      <color theme="1"/>
      <name val="Arial"/>
      <family val="2"/>
    </font>
    <font>
      <sz val="11"/>
      <color theme="1"/>
      <name val="Book Antiqua"/>
      <family val="1"/>
    </font>
    <font>
      <b/>
      <sz val="11"/>
      <color theme="1"/>
      <name val="Book Antiqua"/>
      <family val="1"/>
    </font>
    <font>
      <sz val="12"/>
      <color theme="1"/>
      <name val="Symbol"/>
      <family val="1"/>
      <charset val="2"/>
    </font>
    <font>
      <sz val="7"/>
      <color theme="1"/>
      <name val="Times New Roman"/>
      <family val="1"/>
    </font>
    <font>
      <sz val="12"/>
      <color theme="1"/>
      <name val="Courier New"/>
      <family val="3"/>
    </font>
    <font>
      <sz val="12"/>
      <color theme="1"/>
      <name val="Calibri"/>
      <family val="2"/>
    </font>
    <font>
      <u/>
      <sz val="12"/>
      <color theme="10"/>
      <name val="Arial"/>
      <family val="2"/>
    </font>
    <font>
      <sz val="12"/>
      <color theme="1"/>
      <name val="Arial"/>
      <family val="2"/>
    </font>
    <font>
      <sz val="9"/>
      <color rgb="FFFF0000"/>
      <name val="Arial"/>
      <family val="2"/>
    </font>
    <font>
      <sz val="10"/>
      <name val="Arial"/>
      <family val="2"/>
    </font>
    <font>
      <sz val="8"/>
      <color theme="1"/>
      <name val="Arial"/>
      <family val="2"/>
    </font>
    <font>
      <b/>
      <sz val="28"/>
      <color theme="1"/>
      <name val="Arial"/>
      <family val="2"/>
    </font>
    <font>
      <sz val="8"/>
      <color rgb="FF000000"/>
      <name val="Verdana"/>
      <family val="2"/>
    </font>
    <font>
      <u/>
      <sz val="8"/>
      <color theme="10"/>
      <name val="Arial"/>
      <family val="2"/>
    </font>
    <font>
      <sz val="8"/>
      <color rgb="FF000080"/>
      <name val="Verdana"/>
      <family val="2"/>
    </font>
    <font>
      <b/>
      <sz val="8"/>
      <color rgb="FFFF0000"/>
      <name val="Verdana"/>
      <family val="2"/>
    </font>
    <font>
      <sz val="8"/>
      <name val="Wingdings"/>
      <charset val="2"/>
    </font>
    <font>
      <sz val="10"/>
      <color theme="1"/>
      <name val="Arial"/>
      <family val="2"/>
    </font>
    <font>
      <sz val="11"/>
      <color theme="1"/>
      <name val="Calibri"/>
      <family val="2"/>
      <scheme val="minor"/>
    </font>
    <font>
      <u/>
      <sz val="11"/>
      <color theme="10"/>
      <name val="Calibri"/>
      <family val="2"/>
      <scheme val="minor"/>
    </font>
    <font>
      <sz val="9"/>
      <name val="Arial"/>
      <family val="2"/>
    </font>
    <font>
      <sz val="28"/>
      <color rgb="FF032163"/>
      <name val="Calibri"/>
      <family val="2"/>
      <scheme val="minor"/>
    </font>
    <font>
      <sz val="20"/>
      <color theme="1"/>
      <name val="Arial"/>
      <family val="2"/>
    </font>
    <font>
      <sz val="72"/>
      <color rgb="FF032163"/>
      <name val="Arial"/>
      <family val="2"/>
    </font>
    <font>
      <sz val="48"/>
      <color rgb="FF032163"/>
      <name val="Arial"/>
      <family val="2"/>
    </font>
    <font>
      <sz val="28"/>
      <color rgb="FF032163"/>
      <name val="Arial"/>
      <family val="2"/>
    </font>
    <font>
      <sz val="20"/>
      <color rgb="FF032163"/>
      <name val="Arial"/>
      <family val="2"/>
    </font>
    <font>
      <sz val="14"/>
      <color rgb="FF032163"/>
      <name val="Arial"/>
      <family val="2"/>
    </font>
    <font>
      <sz val="11"/>
      <color rgb="FF032163"/>
      <name val="Arial"/>
      <family val="2"/>
    </font>
    <font>
      <sz val="9"/>
      <color rgb="FF032163"/>
      <name val="Arial"/>
      <family val="2"/>
    </font>
    <font>
      <sz val="11"/>
      <color theme="1"/>
      <name val="Arial"/>
      <family val="2"/>
    </font>
    <font>
      <sz val="10"/>
      <color theme="1"/>
      <name val="Calibri"/>
      <family val="2"/>
      <scheme val="minor"/>
    </font>
    <font>
      <u/>
      <sz val="10"/>
      <color theme="10"/>
      <name val="Calibri"/>
      <family val="2"/>
      <scheme val="minor"/>
    </font>
    <font>
      <sz val="12"/>
      <color theme="1"/>
      <name val="Calibri"/>
      <family val="2"/>
      <scheme val="minor"/>
    </font>
    <font>
      <u/>
      <sz val="10"/>
      <color theme="0"/>
      <name val="Calibri"/>
      <family val="2"/>
      <scheme val="minor"/>
    </font>
    <font>
      <b/>
      <sz val="8"/>
      <color theme="1"/>
      <name val="Arial"/>
      <family val="2"/>
    </font>
    <font>
      <sz val="8"/>
      <name val="Arial"/>
      <family val="2"/>
    </font>
    <font>
      <sz val="12"/>
      <name val="Arial"/>
      <family val="2"/>
    </font>
    <font>
      <b/>
      <sz val="10"/>
      <color theme="1"/>
      <name val="Arial"/>
      <family val="2"/>
    </font>
    <font>
      <b/>
      <sz val="10"/>
      <name val="Arial"/>
      <family val="2"/>
    </font>
    <font>
      <b/>
      <sz val="9"/>
      <name val="Arial"/>
      <family val="2"/>
    </font>
    <font>
      <sz val="8"/>
      <color rgb="FF00B050"/>
      <name val="Arial"/>
      <family val="2"/>
    </font>
    <font>
      <sz val="8"/>
      <color rgb="FFFF0000"/>
      <name val="Arial"/>
      <family val="2"/>
    </font>
    <font>
      <b/>
      <sz val="8"/>
      <name val="Arial"/>
      <family val="2"/>
    </font>
    <font>
      <b/>
      <sz val="12"/>
      <color theme="1"/>
      <name val="Calibri"/>
      <family val="2"/>
      <scheme val="minor"/>
    </font>
    <font>
      <sz val="9"/>
      <color theme="1"/>
      <name val="Calibri"/>
      <family val="2"/>
      <scheme val="minor"/>
    </font>
    <font>
      <b/>
      <sz val="9"/>
      <color theme="1"/>
      <name val="Calibri"/>
      <family val="2"/>
      <scheme val="minor"/>
    </font>
    <font>
      <sz val="9"/>
      <color indexed="81"/>
      <name val="Tahoma"/>
      <family val="2"/>
    </font>
    <font>
      <b/>
      <sz val="9"/>
      <color indexed="81"/>
      <name val="Tahoma"/>
      <family val="2"/>
    </font>
    <font>
      <sz val="16"/>
      <color rgb="FF032163"/>
      <name val="Arial"/>
      <family val="2"/>
    </font>
    <font>
      <sz val="52"/>
      <color rgb="FF032163"/>
      <name val="Arial"/>
      <family val="2"/>
    </font>
    <font>
      <sz val="30"/>
      <color rgb="FF032163"/>
      <name val="Arial"/>
      <family val="2"/>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59999389629810485"/>
        <bgColor indexed="64"/>
      </patternFill>
    </fill>
  </fills>
  <borders count="2">
    <border>
      <left/>
      <right/>
      <top/>
      <bottom/>
      <diagonal/>
    </border>
    <border>
      <left/>
      <right/>
      <top/>
      <bottom style="thin">
        <color indexed="64"/>
      </bottom>
      <diagonal/>
    </border>
  </borders>
  <cellStyleXfs count="32">
    <xf numFmtId="0" fontId="0" fillId="0" borderId="0"/>
    <xf numFmtId="0" fontId="10" fillId="0" borderId="0" applyNumberFormat="0" applyFill="0" applyBorder="0" applyAlignment="0" applyProtection="0"/>
    <xf numFmtId="0" fontId="13" fillId="0" borderId="0"/>
    <xf numFmtId="0" fontId="11" fillId="0" borderId="0"/>
    <xf numFmtId="43" fontId="11"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1" fillId="0" borderId="0"/>
    <xf numFmtId="0" fontId="40" fillId="0" borderId="0"/>
    <xf numFmtId="0" fontId="40" fillId="0" borderId="0"/>
    <xf numFmtId="0" fontId="40" fillId="0" borderId="0"/>
    <xf numFmtId="0" fontId="40" fillId="0" borderId="0"/>
    <xf numFmtId="0" fontId="40" fillId="0" borderId="0"/>
    <xf numFmtId="0" fontId="13" fillId="0" borderId="0"/>
    <xf numFmtId="0" fontId="41" fillId="0" borderId="0"/>
    <xf numFmtId="0" fontId="40" fillId="0" borderId="0"/>
    <xf numFmtId="0" fontId="40" fillId="0" borderId="0"/>
    <xf numFmtId="0" fontId="40" fillId="0" borderId="0"/>
    <xf numFmtId="0" fontId="40" fillId="0" borderId="0"/>
    <xf numFmtId="0" fontId="40" fillId="0" borderId="0"/>
    <xf numFmtId="0" fontId="40" fillId="0" borderId="0"/>
    <xf numFmtId="9" fontId="13" fillId="0" borderId="0" applyFont="0" applyFill="0" applyBorder="0" applyAlignment="0" applyProtection="0"/>
    <xf numFmtId="9" fontId="13" fillId="0" borderId="0" applyFont="0" applyFill="0" applyBorder="0" applyAlignment="0" applyProtection="0"/>
  </cellStyleXfs>
  <cellXfs count="222">
    <xf numFmtId="0" fontId="0" fillId="0" borderId="0" xfId="0"/>
    <xf numFmtId="0" fontId="1" fillId="2" borderId="0" xfId="0" applyFont="1" applyFill="1"/>
    <xf numFmtId="0" fontId="2" fillId="2" borderId="0" xfId="0" applyFont="1" applyFill="1"/>
    <xf numFmtId="0" fontId="2" fillId="2" borderId="1" xfId="0" applyFont="1" applyFill="1" applyBorder="1"/>
    <xf numFmtId="0" fontId="3" fillId="0" borderId="0" xfId="0" applyFont="1" applyAlignment="1">
      <alignment vertical="center"/>
    </xf>
    <xf numFmtId="0" fontId="4" fillId="0" borderId="0" xfId="0" applyFont="1" applyAlignment="1">
      <alignment vertical="center"/>
    </xf>
    <xf numFmtId="0" fontId="10" fillId="0" borderId="0" xfId="1" applyAlignment="1">
      <alignment vertical="center"/>
    </xf>
    <xf numFmtId="0" fontId="5" fillId="0" borderId="0" xfId="0" applyFont="1" applyAlignment="1">
      <alignment vertical="center"/>
    </xf>
    <xf numFmtId="0" fontId="6" fillId="0" borderId="0" xfId="0" applyFont="1" applyAlignment="1">
      <alignment horizontal="left" vertical="center" indent="2"/>
    </xf>
    <xf numFmtId="0" fontId="8" fillId="0" borderId="0" xfId="0" applyFont="1" applyAlignment="1">
      <alignment horizontal="left" vertical="center" indent="6"/>
    </xf>
    <xf numFmtId="1" fontId="1" fillId="2" borderId="0" xfId="0" applyNumberFormat="1" applyFont="1" applyFill="1"/>
    <xf numFmtId="0" fontId="1" fillId="2" borderId="0" xfId="0" applyFont="1" applyFill="1" applyAlignment="1">
      <alignment horizontal="right"/>
    </xf>
    <xf numFmtId="0" fontId="12" fillId="2" borderId="0" xfId="0" applyFont="1" applyFill="1" applyAlignment="1">
      <alignment horizontal="right"/>
    </xf>
    <xf numFmtId="0" fontId="1" fillId="2" borderId="0" xfId="0" applyFont="1" applyFill="1" applyAlignment="1">
      <alignment horizontal="center"/>
    </xf>
    <xf numFmtId="0" fontId="13" fillId="0" borderId="0" xfId="2"/>
    <xf numFmtId="3" fontId="13" fillId="2" borderId="0" xfId="2" applyNumberFormat="1" applyFill="1"/>
    <xf numFmtId="0" fontId="1" fillId="2" borderId="0" xfId="0" applyFont="1" applyFill="1" applyBorder="1"/>
    <xf numFmtId="0" fontId="2" fillId="2" borderId="0" xfId="0" applyFont="1" applyFill="1" applyBorder="1"/>
    <xf numFmtId="3" fontId="1" fillId="2" borderId="0" xfId="0" applyNumberFormat="1" applyFont="1" applyFill="1" applyBorder="1"/>
    <xf numFmtId="0" fontId="0" fillId="2" borderId="0" xfId="0" applyFill="1"/>
    <xf numFmtId="0" fontId="0" fillId="2" borderId="0" xfId="0" applyFill="1" applyBorder="1"/>
    <xf numFmtId="0" fontId="3" fillId="2" borderId="0" xfId="0" applyFont="1" applyFill="1" applyBorder="1"/>
    <xf numFmtId="0" fontId="15" fillId="2" borderId="0" xfId="0" applyFont="1" applyFill="1" applyBorder="1"/>
    <xf numFmtId="0" fontId="14" fillId="2" borderId="0" xfId="0" applyFont="1" applyFill="1" applyProtection="1">
      <protection hidden="1"/>
    </xf>
    <xf numFmtId="0" fontId="18" fillId="2" borderId="0" xfId="0" applyFont="1" applyFill="1" applyProtection="1">
      <protection hidden="1"/>
    </xf>
    <xf numFmtId="0" fontId="16" fillId="2" borderId="0" xfId="0" applyFont="1" applyFill="1" applyProtection="1">
      <protection hidden="1"/>
    </xf>
    <xf numFmtId="0" fontId="19" fillId="2" borderId="0" xfId="0" applyFont="1" applyFill="1" applyProtection="1">
      <protection hidden="1"/>
    </xf>
    <xf numFmtId="0" fontId="20" fillId="2" borderId="0" xfId="0" applyFont="1" applyFill="1" applyProtection="1">
      <protection hidden="1"/>
    </xf>
    <xf numFmtId="0" fontId="20" fillId="2" borderId="0" xfId="0" applyFont="1" applyFill="1" applyAlignment="1" applyProtection="1">
      <alignment horizontal="left" vertical="top" wrapText="1"/>
      <protection hidden="1"/>
    </xf>
    <xf numFmtId="0" fontId="21" fillId="2" borderId="0" xfId="0" applyFont="1" applyFill="1" applyAlignment="1">
      <alignment vertical="center"/>
    </xf>
    <xf numFmtId="0" fontId="24" fillId="2" borderId="0" xfId="0" applyFont="1" applyFill="1" applyAlignment="1">
      <alignment horizontal="right"/>
    </xf>
    <xf numFmtId="0" fontId="22" fillId="2" borderId="0" xfId="0" applyFont="1" applyFill="1" applyBorder="1" applyAlignment="1">
      <alignment vertical="top" wrapText="1"/>
    </xf>
    <xf numFmtId="0" fontId="23" fillId="2" borderId="0" xfId="1" applyFont="1" applyFill="1" applyBorder="1" applyAlignment="1"/>
    <xf numFmtId="0" fontId="22" fillId="2" borderId="0" xfId="0" applyFont="1" applyFill="1" applyBorder="1" applyAlignment="1">
      <alignment wrapText="1"/>
    </xf>
    <xf numFmtId="9" fontId="0" fillId="2" borderId="0" xfId="0" applyNumberFormat="1" applyFill="1"/>
    <xf numFmtId="3" fontId="1" fillId="2" borderId="0" xfId="0" applyNumberFormat="1" applyFont="1" applyFill="1"/>
    <xf numFmtId="164" fontId="1" fillId="2" borderId="0" xfId="0" applyNumberFormat="1" applyFont="1" applyFill="1"/>
    <xf numFmtId="0" fontId="26" fillId="2" borderId="0" xfId="0" applyFont="1" applyFill="1" applyBorder="1" applyAlignment="1"/>
    <xf numFmtId="0" fontId="34" fillId="2" borderId="0" xfId="0" applyFont="1" applyFill="1" applyBorder="1" applyAlignment="1">
      <alignment vertical="center" wrapText="1"/>
    </xf>
    <xf numFmtId="0" fontId="14" fillId="2" borderId="0" xfId="0" applyFont="1" applyFill="1" applyBorder="1" applyAlignment="1">
      <alignment vertical="top" wrapText="1"/>
    </xf>
    <xf numFmtId="0" fontId="0" fillId="2" borderId="0" xfId="0" applyFill="1" applyBorder="1" applyProtection="1">
      <protection locked="0"/>
    </xf>
    <xf numFmtId="0" fontId="0" fillId="2" borderId="0" xfId="0" applyFill="1" applyProtection="1">
      <protection locked="0"/>
    </xf>
    <xf numFmtId="0" fontId="1" fillId="2" borderId="0" xfId="0" applyFont="1" applyFill="1" applyProtection="1">
      <protection locked="0"/>
    </xf>
    <xf numFmtId="0" fontId="0" fillId="2" borderId="0" xfId="0" applyFill="1" applyBorder="1" applyProtection="1"/>
    <xf numFmtId="0" fontId="0" fillId="2" borderId="0" xfId="0" applyFill="1" applyProtection="1"/>
    <xf numFmtId="0" fontId="15" fillId="2" borderId="0" xfId="0" applyFont="1" applyFill="1" applyBorder="1" applyProtection="1"/>
    <xf numFmtId="0" fontId="22" fillId="2" borderId="0" xfId="0" applyFont="1" applyFill="1" applyBorder="1" applyAlignment="1" applyProtection="1">
      <alignment vertical="top" wrapText="1"/>
    </xf>
    <xf numFmtId="0" fontId="23" fillId="2" borderId="0" xfId="1" applyFont="1" applyFill="1" applyBorder="1" applyAlignment="1" applyProtection="1"/>
    <xf numFmtId="0" fontId="22" fillId="2" borderId="0" xfId="0" applyFont="1" applyFill="1" applyBorder="1" applyAlignment="1" applyProtection="1">
      <alignment wrapText="1"/>
    </xf>
    <xf numFmtId="0" fontId="14" fillId="2" borderId="0" xfId="0" applyFont="1" applyFill="1" applyBorder="1" applyAlignment="1">
      <alignment vertical="center" wrapText="1"/>
    </xf>
    <xf numFmtId="0" fontId="0" fillId="0" borderId="0" xfId="0" applyAlignment="1">
      <alignment horizontal="left" vertical="center"/>
    </xf>
    <xf numFmtId="0" fontId="0" fillId="2" borderId="0" xfId="0" applyFont="1" applyFill="1" applyBorder="1" applyAlignment="1"/>
    <xf numFmtId="0" fontId="21" fillId="2" borderId="0" xfId="0" applyFont="1" applyFill="1" applyBorder="1" applyAlignment="1">
      <alignment vertical="center"/>
    </xf>
    <xf numFmtId="0" fontId="35" fillId="2" borderId="0" xfId="0" applyFont="1" applyFill="1" applyBorder="1" applyAlignment="1">
      <alignment vertical="top"/>
    </xf>
    <xf numFmtId="0" fontId="35" fillId="2" borderId="0" xfId="0" applyFont="1" applyFill="1" applyBorder="1" applyAlignment="1">
      <alignment vertical="top" wrapText="1"/>
    </xf>
    <xf numFmtId="0" fontId="36" fillId="2" borderId="0" xfId="1" applyFont="1" applyFill="1" applyBorder="1" applyAlignment="1"/>
    <xf numFmtId="0" fontId="35" fillId="2" borderId="0" xfId="0" applyFont="1" applyFill="1" applyBorder="1" applyAlignment="1">
      <alignment wrapText="1"/>
    </xf>
    <xf numFmtId="0" fontId="35" fillId="2" borderId="0" xfId="0" applyFont="1" applyFill="1"/>
    <xf numFmtId="0" fontId="37" fillId="2" borderId="0" xfId="0" applyFont="1" applyFill="1"/>
    <xf numFmtId="0" fontId="35" fillId="2" borderId="0" xfId="0" applyFont="1" applyFill="1" applyBorder="1"/>
    <xf numFmtId="0" fontId="37" fillId="2" borderId="0" xfId="0" applyFont="1" applyFill="1" applyBorder="1"/>
    <xf numFmtId="0" fontId="35" fillId="2" borderId="0" xfId="0" applyFont="1" applyFill="1" applyBorder="1" applyAlignment="1">
      <alignment vertical="center"/>
    </xf>
    <xf numFmtId="0" fontId="35" fillId="2" borderId="0" xfId="0" applyFont="1" applyFill="1" applyBorder="1" applyAlignment="1"/>
    <xf numFmtId="0" fontId="35" fillId="2" borderId="0" xfId="0" applyFont="1" applyFill="1" applyBorder="1" applyAlignment="1">
      <alignment vertical="center" wrapText="1"/>
    </xf>
    <xf numFmtId="0" fontId="36" fillId="2" borderId="0" xfId="1" applyFont="1" applyFill="1" applyBorder="1"/>
    <xf numFmtId="0" fontId="35" fillId="0" borderId="0" xfId="0" applyFont="1"/>
    <xf numFmtId="0" fontId="38" fillId="2" borderId="0" xfId="1" applyFont="1" applyFill="1" applyAlignment="1">
      <alignment wrapText="1"/>
    </xf>
    <xf numFmtId="0" fontId="14" fillId="0" borderId="0" xfId="0" applyFont="1"/>
    <xf numFmtId="0" fontId="39" fillId="0" borderId="1" xfId="0" applyFont="1" applyBorder="1"/>
    <xf numFmtId="0" fontId="14" fillId="3" borderId="0" xfId="0" applyFont="1" applyFill="1"/>
    <xf numFmtId="3" fontId="14" fillId="3" borderId="0" xfId="0" applyNumberFormat="1" applyFont="1" applyFill="1"/>
    <xf numFmtId="3" fontId="14" fillId="0" borderId="0" xfId="0" applyNumberFormat="1" applyFont="1"/>
    <xf numFmtId="0" fontId="14" fillId="4" borderId="0" xfId="0" applyFont="1" applyFill="1"/>
    <xf numFmtId="3" fontId="14" fillId="4" borderId="0" xfId="0" applyNumberFormat="1" applyFont="1" applyFill="1"/>
    <xf numFmtId="0" fontId="39" fillId="0" borderId="0" xfId="0" applyFont="1"/>
    <xf numFmtId="164" fontId="1" fillId="0" borderId="0" xfId="0" applyNumberFormat="1" applyFont="1"/>
    <xf numFmtId="0" fontId="42" fillId="2" borderId="0" xfId="0" applyFont="1" applyFill="1" applyBorder="1"/>
    <xf numFmtId="0" fontId="42" fillId="2" borderId="0" xfId="0" applyFont="1" applyFill="1"/>
    <xf numFmtId="0" fontId="14" fillId="2" borderId="0" xfId="0" applyFont="1" applyFill="1"/>
    <xf numFmtId="0" fontId="43" fillId="2" borderId="0" xfId="0" applyFont="1" applyFill="1"/>
    <xf numFmtId="0" fontId="40" fillId="2" borderId="0" xfId="0" applyFont="1" applyFill="1"/>
    <xf numFmtId="0" fontId="14" fillId="2" borderId="0" xfId="0" applyFont="1" applyFill="1" applyBorder="1"/>
    <xf numFmtId="0" fontId="39" fillId="2" borderId="0" xfId="0" applyFont="1" applyFill="1" applyBorder="1"/>
    <xf numFmtId="0" fontId="40" fillId="2" borderId="0" xfId="0" applyFont="1" applyFill="1" applyBorder="1"/>
    <xf numFmtId="0" fontId="39" fillId="5" borderId="0" xfId="0" applyFont="1" applyFill="1"/>
    <xf numFmtId="0" fontId="14" fillId="5" borderId="0" xfId="0" applyFont="1" applyFill="1" applyBorder="1"/>
    <xf numFmtId="0" fontId="2" fillId="5" borderId="1" xfId="0" applyFont="1" applyFill="1" applyBorder="1"/>
    <xf numFmtId="0" fontId="24" fillId="5" borderId="0" xfId="0" applyFont="1" applyFill="1"/>
    <xf numFmtId="0" fontId="44" fillId="5" borderId="1" xfId="0" applyFont="1" applyFill="1" applyBorder="1"/>
    <xf numFmtId="0" fontId="14" fillId="5" borderId="0" xfId="0" applyFont="1" applyFill="1"/>
    <xf numFmtId="3" fontId="39" fillId="5" borderId="0" xfId="0" applyNumberFormat="1" applyFont="1" applyFill="1"/>
    <xf numFmtId="3" fontId="14" fillId="5" borderId="0" xfId="0" applyNumberFormat="1" applyFont="1" applyFill="1"/>
    <xf numFmtId="0" fontId="24" fillId="5" borderId="0" xfId="0" applyFont="1" applyFill="1" applyAlignment="1">
      <alignment horizontal="right"/>
    </xf>
    <xf numFmtId="3" fontId="24" fillId="5" borderId="0" xfId="0" applyNumberFormat="1" applyFont="1" applyFill="1"/>
    <xf numFmtId="0" fontId="40" fillId="5" borderId="0" xfId="0" applyFont="1" applyFill="1"/>
    <xf numFmtId="0" fontId="39" fillId="3" borderId="0" xfId="0" applyFont="1" applyFill="1"/>
    <xf numFmtId="0" fontId="2" fillId="3" borderId="1" xfId="0" applyFont="1" applyFill="1" applyBorder="1"/>
    <xf numFmtId="0" fontId="40" fillId="3" borderId="0" xfId="0" applyFont="1" applyFill="1"/>
    <xf numFmtId="0" fontId="44" fillId="3" borderId="1" xfId="0" applyFont="1" applyFill="1" applyBorder="1"/>
    <xf numFmtId="0" fontId="24" fillId="3" borderId="0" xfId="0" applyFont="1" applyFill="1" applyAlignment="1">
      <alignment horizontal="right"/>
    </xf>
    <xf numFmtId="3" fontId="24" fillId="3" borderId="0" xfId="0" applyNumberFormat="1" applyFont="1" applyFill="1"/>
    <xf numFmtId="0" fontId="39" fillId="6" borderId="0" xfId="0" applyFont="1" applyFill="1"/>
    <xf numFmtId="0" fontId="14" fillId="6" borderId="0" xfId="0" applyFont="1" applyFill="1"/>
    <xf numFmtId="0" fontId="40" fillId="6" borderId="0" xfId="0" applyFont="1" applyFill="1"/>
    <xf numFmtId="0" fontId="2" fillId="6" borderId="1" xfId="0" applyFont="1" applyFill="1" applyBorder="1"/>
    <xf numFmtId="0" fontId="39" fillId="7" borderId="0" xfId="0" applyFont="1" applyFill="1"/>
    <xf numFmtId="0" fontId="14" fillId="7" borderId="0" xfId="0" applyFont="1" applyFill="1"/>
    <xf numFmtId="0" fontId="40" fillId="7" borderId="0" xfId="0" applyFont="1" applyFill="1"/>
    <xf numFmtId="0" fontId="39" fillId="2" borderId="0" xfId="0" applyFont="1" applyFill="1"/>
    <xf numFmtId="0" fontId="39" fillId="8" borderId="0" xfId="0" applyFont="1" applyFill="1"/>
    <xf numFmtId="0" fontId="14" fillId="8" borderId="0" xfId="0" applyFont="1" applyFill="1"/>
    <xf numFmtId="0" fontId="40" fillId="8" borderId="0" xfId="0" applyFont="1" applyFill="1"/>
    <xf numFmtId="0" fontId="39" fillId="2" borderId="1" xfId="0" applyFont="1" applyFill="1" applyBorder="1"/>
    <xf numFmtId="3" fontId="14" fillId="2" borderId="0" xfId="0" applyNumberFormat="1" applyFont="1" applyFill="1"/>
    <xf numFmtId="0" fontId="14" fillId="2" borderId="0" xfId="0" applyFont="1" applyFill="1" applyAlignment="1">
      <alignment horizontal="right"/>
    </xf>
    <xf numFmtId="3" fontId="14" fillId="2" borderId="0" xfId="0" applyNumberFormat="1" applyFont="1" applyFill="1" applyAlignment="1">
      <alignment horizontal="right"/>
    </xf>
    <xf numFmtId="0" fontId="45" fillId="2" borderId="0" xfId="0" applyFont="1" applyFill="1"/>
    <xf numFmtId="164" fontId="14" fillId="2" borderId="0" xfId="0" applyNumberFormat="1" applyFont="1" applyFill="1" applyAlignment="1">
      <alignment horizontal="right"/>
    </xf>
    <xf numFmtId="0" fontId="45" fillId="2" borderId="0" xfId="0" applyFont="1" applyFill="1" applyAlignment="1">
      <alignment horizontal="right"/>
    </xf>
    <xf numFmtId="0" fontId="39" fillId="5" borderId="1" xfId="0" applyFont="1" applyFill="1" applyBorder="1"/>
    <xf numFmtId="0" fontId="39" fillId="5" borderId="0" xfId="0" applyFont="1" applyFill="1" applyBorder="1"/>
    <xf numFmtId="164" fontId="40" fillId="5" borderId="0" xfId="0" applyNumberFormat="1" applyFont="1" applyFill="1" applyAlignment="1">
      <alignment horizontal="right"/>
    </xf>
    <xf numFmtId="0" fontId="45" fillId="5" borderId="0" xfId="0" applyFont="1" applyFill="1" applyAlignment="1">
      <alignment horizontal="right"/>
    </xf>
    <xf numFmtId="0" fontId="39" fillId="3" borderId="1" xfId="0" applyFont="1" applyFill="1" applyBorder="1"/>
    <xf numFmtId="1" fontId="14" fillId="3" borderId="0" xfId="0" applyNumberFormat="1" applyFont="1" applyFill="1"/>
    <xf numFmtId="0" fontId="45" fillId="3" borderId="0" xfId="0" applyFont="1" applyFill="1" applyAlignment="1">
      <alignment horizontal="right"/>
    </xf>
    <xf numFmtId="0" fontId="39" fillId="6" borderId="1" xfId="0" applyFont="1" applyFill="1" applyBorder="1"/>
    <xf numFmtId="9" fontId="39" fillId="6" borderId="0" xfId="0" applyNumberFormat="1" applyFont="1" applyFill="1"/>
    <xf numFmtId="0" fontId="46" fillId="7" borderId="0" xfId="0" applyFont="1" applyFill="1"/>
    <xf numFmtId="0" fontId="46" fillId="8" borderId="0" xfId="0" applyFont="1" applyFill="1"/>
    <xf numFmtId="0" fontId="47" fillId="9" borderId="0" xfId="0" applyFont="1" applyFill="1"/>
    <xf numFmtId="0" fontId="47" fillId="9" borderId="1" xfId="0" applyFont="1" applyFill="1" applyBorder="1"/>
    <xf numFmtId="0" fontId="40" fillId="9" borderId="0" xfId="0" applyFont="1" applyFill="1"/>
    <xf numFmtId="0" fontId="47" fillId="9" borderId="0" xfId="0" applyFont="1" applyFill="1" applyBorder="1"/>
    <xf numFmtId="3" fontId="40" fillId="9" borderId="0" xfId="0" applyNumberFormat="1" applyFont="1" applyFill="1"/>
    <xf numFmtId="0" fontId="39" fillId="10" borderId="0" xfId="0" applyFont="1" applyFill="1"/>
    <xf numFmtId="0" fontId="14" fillId="10" borderId="0" xfId="0" applyFont="1" applyFill="1"/>
    <xf numFmtId="3" fontId="14" fillId="10" borderId="0" xfId="0" applyNumberFormat="1" applyFont="1" applyFill="1"/>
    <xf numFmtId="164" fontId="14" fillId="10" borderId="0" xfId="0" applyNumberFormat="1" applyFont="1" applyFill="1" applyAlignment="1">
      <alignment horizontal="right"/>
    </xf>
    <xf numFmtId="0" fontId="45" fillId="10" borderId="0" xfId="0" applyFont="1" applyFill="1"/>
    <xf numFmtId="0" fontId="45" fillId="10" borderId="0" xfId="0" applyFont="1" applyFill="1" applyAlignment="1">
      <alignment horizontal="right"/>
    </xf>
    <xf numFmtId="0" fontId="22" fillId="2" borderId="0" xfId="0" applyFont="1" applyFill="1"/>
    <xf numFmtId="3" fontId="40" fillId="9" borderId="0" xfId="3" applyNumberFormat="1" applyFont="1" applyFill="1" applyAlignment="1">
      <alignment horizontal="left" vertical="top" wrapText="1"/>
    </xf>
    <xf numFmtId="1" fontId="14" fillId="2" borderId="0" xfId="0" applyNumberFormat="1" applyFont="1" applyFill="1"/>
    <xf numFmtId="3" fontId="14" fillId="2" borderId="0" xfId="0" applyNumberFormat="1" applyFont="1" applyFill="1" applyBorder="1"/>
    <xf numFmtId="0" fontId="34" fillId="2" borderId="0" xfId="0" applyFont="1" applyFill="1" applyBorder="1" applyAlignment="1">
      <alignment horizontal="left" vertical="center" wrapText="1"/>
    </xf>
    <xf numFmtId="0" fontId="0" fillId="2" borderId="0" xfId="0" applyFill="1" applyBorder="1" applyAlignment="1">
      <alignment horizontal="left"/>
    </xf>
    <xf numFmtId="0" fontId="0" fillId="2" borderId="0" xfId="0" applyFill="1" applyAlignment="1">
      <alignment horizontal="left"/>
    </xf>
    <xf numFmtId="0" fontId="48" fillId="2" borderId="0" xfId="0" applyFont="1" applyFill="1" applyProtection="1">
      <protection locked="0"/>
    </xf>
    <xf numFmtId="0" fontId="22" fillId="2" borderId="0" xfId="0" applyFont="1" applyFill="1" applyProtection="1">
      <protection locked="0"/>
    </xf>
    <xf numFmtId="0" fontId="37" fillId="2" borderId="0" xfId="0" applyFont="1" applyFill="1" applyProtection="1">
      <protection locked="0"/>
    </xf>
    <xf numFmtId="1" fontId="22" fillId="2" borderId="0" xfId="0" applyNumberFormat="1" applyFont="1" applyFill="1" applyProtection="1">
      <protection locked="0"/>
    </xf>
    <xf numFmtId="0" fontId="22" fillId="2" borderId="0" xfId="0" applyFont="1" applyFill="1" applyAlignment="1" applyProtection="1">
      <alignment horizontal="right"/>
      <protection locked="0"/>
    </xf>
    <xf numFmtId="164" fontId="22" fillId="2" borderId="0" xfId="0" applyNumberFormat="1" applyFont="1" applyFill="1" applyAlignment="1" applyProtection="1">
      <alignment horizontal="right"/>
      <protection locked="0"/>
    </xf>
    <xf numFmtId="164" fontId="22" fillId="2" borderId="0" xfId="0" applyNumberFormat="1" applyFont="1" applyFill="1" applyProtection="1">
      <protection locked="0"/>
    </xf>
    <xf numFmtId="0" fontId="50" fillId="2" borderId="1" xfId="0" applyFont="1" applyFill="1" applyBorder="1" applyProtection="1">
      <protection locked="0"/>
    </xf>
    <xf numFmtId="0" fontId="49" fillId="2" borderId="0" xfId="0" applyFont="1" applyFill="1" applyProtection="1">
      <protection locked="0"/>
    </xf>
    <xf numFmtId="3" fontId="37" fillId="2" borderId="0" xfId="0" applyNumberFormat="1" applyFont="1" applyFill="1" applyProtection="1">
      <protection locked="0"/>
    </xf>
    <xf numFmtId="1" fontId="22" fillId="2" borderId="0" xfId="0" applyNumberFormat="1" applyFont="1" applyFill="1" applyAlignment="1" applyProtection="1">
      <alignment horizontal="right"/>
      <protection locked="0"/>
    </xf>
    <xf numFmtId="0" fontId="22" fillId="2" borderId="0" xfId="0" applyFont="1" applyFill="1" applyAlignment="1" applyProtection="1">
      <alignment horizontal="left"/>
      <protection locked="0"/>
    </xf>
    <xf numFmtId="0" fontId="22" fillId="2" borderId="1" xfId="0" applyFont="1" applyFill="1" applyBorder="1" applyProtection="1">
      <protection locked="0"/>
    </xf>
    <xf numFmtId="3" fontId="22" fillId="2" borderId="0" xfId="0" applyNumberFormat="1" applyFont="1" applyFill="1" applyProtection="1">
      <protection locked="0"/>
    </xf>
    <xf numFmtId="164" fontId="22" fillId="2" borderId="0" xfId="0" applyNumberFormat="1" applyFont="1" applyFill="1" applyAlignment="1" applyProtection="1">
      <alignment horizontal="left"/>
      <protection locked="0"/>
    </xf>
    <xf numFmtId="0" fontId="1" fillId="2" borderId="0" xfId="0" applyFont="1" applyFill="1" applyProtection="1"/>
    <xf numFmtId="0" fontId="0" fillId="2" borderId="0" xfId="0" applyFill="1" applyAlignment="1" applyProtection="1">
      <alignment vertical="center"/>
    </xf>
    <xf numFmtId="0" fontId="14" fillId="2" borderId="0" xfId="0" applyFont="1" applyFill="1" applyBorder="1" applyAlignment="1">
      <alignment horizontal="left" vertical="center" wrapText="1"/>
    </xf>
    <xf numFmtId="0" fontId="37" fillId="2" borderId="0" xfId="0" quotePrefix="1" applyFont="1" applyFill="1" applyProtection="1">
      <protection locked="0"/>
    </xf>
    <xf numFmtId="3" fontId="22" fillId="2" borderId="0" xfId="0" applyNumberFormat="1" applyFont="1" applyFill="1" applyAlignment="1" applyProtection="1">
      <alignment horizontal="right"/>
      <protection locked="0"/>
    </xf>
    <xf numFmtId="3" fontId="37" fillId="2" borderId="0" xfId="0" applyNumberFormat="1" applyFont="1" applyFill="1"/>
    <xf numFmtId="0" fontId="55" fillId="2" borderId="0" xfId="0" applyFont="1" applyFill="1" applyBorder="1" applyAlignment="1">
      <alignment vertical="center"/>
    </xf>
    <xf numFmtId="0" fontId="14" fillId="2" borderId="0" xfId="0" applyFont="1" applyFill="1" applyProtection="1">
      <protection locked="0"/>
    </xf>
    <xf numFmtId="0" fontId="39" fillId="2" borderId="1" xfId="0" applyFont="1" applyFill="1" applyBorder="1" applyProtection="1">
      <protection locked="0"/>
    </xf>
    <xf numFmtId="3" fontId="14" fillId="2" borderId="0" xfId="0" applyNumberFormat="1" applyFont="1" applyFill="1" applyAlignment="1" applyProtection="1">
      <alignment horizontal="right"/>
      <protection locked="0"/>
    </xf>
    <xf numFmtId="3" fontId="14" fillId="2" borderId="0" xfId="0" applyNumberFormat="1" applyFont="1" applyFill="1" applyProtection="1">
      <protection locked="0"/>
    </xf>
    <xf numFmtId="0" fontId="14" fillId="2" borderId="0" xfId="0" applyFont="1" applyFill="1" applyBorder="1" applyAlignment="1">
      <alignment horizontal="left" vertical="center" wrapText="1"/>
    </xf>
    <xf numFmtId="9" fontId="27" fillId="2" borderId="0" xfId="0" applyNumberFormat="1" applyFont="1" applyFill="1" applyBorder="1" applyAlignment="1">
      <alignment vertical="center"/>
    </xf>
    <xf numFmtId="0" fontId="54" fillId="2" borderId="0" xfId="0" applyFont="1" applyFill="1" applyBorder="1" applyAlignment="1">
      <alignment vertical="center"/>
    </xf>
    <xf numFmtId="0" fontId="30" fillId="2" borderId="0" xfId="0" applyFont="1" applyFill="1" applyBorder="1" applyAlignment="1">
      <alignment vertical="center" wrapText="1"/>
    </xf>
    <xf numFmtId="0" fontId="53" fillId="2" borderId="0" xfId="0" applyFont="1" applyFill="1" applyBorder="1" applyAlignment="1">
      <alignment vertical="center"/>
    </xf>
    <xf numFmtId="0" fontId="32" fillId="2" borderId="0" xfId="0" applyFont="1" applyFill="1" applyBorder="1" applyAlignment="1">
      <alignment vertical="center"/>
    </xf>
    <xf numFmtId="0" fontId="33" fillId="2" borderId="0" xfId="0" applyFont="1" applyFill="1" applyBorder="1" applyAlignment="1">
      <alignment vertical="center"/>
    </xf>
    <xf numFmtId="3" fontId="39" fillId="2" borderId="0" xfId="0" applyNumberFormat="1" applyFont="1" applyFill="1" applyBorder="1"/>
    <xf numFmtId="3" fontId="40" fillId="9" borderId="0" xfId="0" applyNumberFormat="1" applyFont="1" applyFill="1" applyAlignment="1">
      <alignment horizontal="right"/>
    </xf>
    <xf numFmtId="9" fontId="14" fillId="6" borderId="0" xfId="0" applyNumberFormat="1" applyFont="1" applyFill="1"/>
    <xf numFmtId="1" fontId="37" fillId="2" borderId="0" xfId="0" applyNumberFormat="1" applyFont="1" applyFill="1" applyProtection="1">
      <protection locked="0"/>
    </xf>
    <xf numFmtId="0" fontId="39" fillId="2" borderId="0" xfId="0" applyFont="1" applyFill="1" applyBorder="1" applyAlignment="1" applyProtection="1">
      <alignment vertical="top" wrapText="1"/>
    </xf>
    <xf numFmtId="0" fontId="14" fillId="2" borderId="0" xfId="3" applyFont="1" applyFill="1" applyAlignment="1">
      <alignment horizontal="left" vertical="top" wrapText="1"/>
    </xf>
    <xf numFmtId="0" fontId="16" fillId="2" borderId="0" xfId="0" applyFont="1" applyFill="1" applyAlignment="1" applyProtection="1">
      <alignment horizontal="left" wrapText="1"/>
      <protection hidden="1"/>
    </xf>
    <xf numFmtId="0" fontId="17" fillId="2" borderId="0" xfId="1" applyFont="1" applyFill="1" applyAlignment="1" applyProtection="1">
      <alignment horizontal="left"/>
      <protection hidden="1"/>
    </xf>
    <xf numFmtId="0" fontId="23" fillId="2" borderId="0" xfId="1" applyFont="1" applyFill="1" applyBorder="1" applyAlignment="1">
      <alignment horizontal="left" vertical="top"/>
    </xf>
    <xf numFmtId="0" fontId="22" fillId="2" borderId="0" xfId="0" applyFont="1" applyFill="1" applyBorder="1" applyAlignment="1">
      <alignment horizontal="left" wrapText="1"/>
    </xf>
    <xf numFmtId="0" fontId="22" fillId="2" borderId="0" xfId="0" applyFont="1" applyFill="1" applyBorder="1" applyAlignment="1">
      <alignment horizontal="left" vertical="top" wrapText="1"/>
    </xf>
    <xf numFmtId="0" fontId="22" fillId="2" borderId="0" xfId="0" applyFont="1" applyFill="1" applyAlignment="1">
      <alignment horizontal="left" vertical="center" wrapText="1"/>
    </xf>
    <xf numFmtId="0" fontId="25"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left" vertical="center" wrapText="1"/>
    </xf>
    <xf numFmtId="0" fontId="22" fillId="2" borderId="0" xfId="0" applyFont="1" applyFill="1" applyBorder="1" applyAlignment="1" applyProtection="1">
      <alignment horizontal="center" vertical="top" wrapText="1"/>
    </xf>
    <xf numFmtId="0" fontId="22" fillId="2" borderId="0" xfId="0" applyFont="1" applyFill="1" applyBorder="1" applyAlignment="1">
      <alignment horizontal="center" vertical="top" wrapText="1"/>
    </xf>
    <xf numFmtId="0" fontId="49" fillId="2" borderId="0" xfId="0" applyFont="1" applyFill="1" applyBorder="1" applyAlignment="1">
      <alignment horizontal="left" wrapText="1"/>
    </xf>
    <xf numFmtId="0" fontId="25" fillId="2" borderId="0" xfId="0" applyFont="1" applyFill="1" applyBorder="1" applyAlignment="1">
      <alignment horizontal="center" vertical="top" wrapText="1"/>
    </xf>
    <xf numFmtId="1" fontId="27" fillId="2" borderId="0" xfId="0" applyNumberFormat="1" applyFont="1" applyFill="1" applyBorder="1" applyAlignment="1">
      <alignment horizontal="center"/>
    </xf>
    <xf numFmtId="3" fontId="28" fillId="2" borderId="0" xfId="0" applyNumberFormat="1" applyFont="1" applyFill="1" applyBorder="1" applyAlignment="1">
      <alignment horizontal="center"/>
    </xf>
    <xf numFmtId="0" fontId="33" fillId="2" borderId="0" xfId="0" applyFont="1" applyFill="1" applyBorder="1" applyAlignment="1">
      <alignment horizontal="center"/>
    </xf>
    <xf numFmtId="0" fontId="29" fillId="2" borderId="0" xfId="0" applyFont="1" applyFill="1" applyBorder="1" applyAlignment="1">
      <alignment horizontal="center"/>
    </xf>
    <xf numFmtId="0" fontId="30" fillId="2" borderId="0" xfId="0" applyFont="1" applyFill="1" applyBorder="1" applyAlignment="1">
      <alignment horizontal="center"/>
    </xf>
    <xf numFmtId="0" fontId="31" fillId="2" borderId="0" xfId="0" applyFont="1" applyFill="1" applyBorder="1" applyAlignment="1">
      <alignment horizontal="center"/>
    </xf>
    <xf numFmtId="0" fontId="32" fillId="2" borderId="0" xfId="0" applyFont="1" applyFill="1" applyBorder="1" applyAlignment="1">
      <alignment horizontal="center"/>
    </xf>
    <xf numFmtId="0" fontId="25" fillId="2" borderId="0" xfId="0" applyFont="1" applyFill="1" applyBorder="1" applyAlignment="1">
      <alignment horizontal="center" vertical="center" wrapText="1"/>
    </xf>
    <xf numFmtId="0" fontId="14" fillId="2" borderId="0" xfId="0" applyFont="1" applyFill="1" applyBorder="1" applyAlignment="1">
      <alignment horizontal="left" vertical="top" wrapText="1"/>
    </xf>
    <xf numFmtId="0" fontId="14" fillId="2" borderId="0" xfId="3" applyFont="1" applyFill="1" applyAlignment="1">
      <alignment horizontal="left" vertical="top" wrapText="1"/>
    </xf>
    <xf numFmtId="0" fontId="14" fillId="2" borderId="0"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33" fillId="2" borderId="0" xfId="0" applyFont="1" applyFill="1" applyBorder="1" applyAlignment="1">
      <alignment horizontal="center" vertical="center"/>
    </xf>
    <xf numFmtId="0" fontId="55" fillId="2" borderId="0" xfId="0" applyFont="1" applyFill="1" applyBorder="1" applyAlignment="1">
      <alignment horizontal="center" vertical="center"/>
    </xf>
    <xf numFmtId="0" fontId="30" fillId="2" borderId="0" xfId="0" applyFont="1" applyFill="1" applyBorder="1" applyAlignment="1">
      <alignment horizontal="center" vertical="center" wrapText="1"/>
    </xf>
    <xf numFmtId="0" fontId="53" fillId="2" borderId="0" xfId="0" applyFont="1" applyFill="1" applyBorder="1" applyAlignment="1">
      <alignment horizontal="center" vertical="center"/>
    </xf>
    <xf numFmtId="0" fontId="32" fillId="2" borderId="0" xfId="0" applyFont="1" applyFill="1" applyBorder="1" applyAlignment="1">
      <alignment horizontal="center" vertical="center"/>
    </xf>
    <xf numFmtId="9" fontId="27" fillId="2" borderId="0" xfId="0" applyNumberFormat="1" applyFont="1" applyFill="1" applyBorder="1" applyAlignment="1">
      <alignment horizontal="center" vertical="center"/>
    </xf>
    <xf numFmtId="0" fontId="54" fillId="2" borderId="0" xfId="0" applyFont="1" applyFill="1" applyBorder="1" applyAlignment="1">
      <alignment horizontal="center" vertical="center"/>
    </xf>
    <xf numFmtId="0" fontId="36" fillId="0" borderId="0" xfId="1" applyFont="1" applyAlignment="1">
      <alignment horizontal="left" wrapText="1"/>
    </xf>
    <xf numFmtId="0" fontId="36" fillId="2" borderId="0" xfId="1" applyFont="1" applyFill="1" applyBorder="1" applyAlignment="1">
      <alignment horizontal="left" vertical="center"/>
    </xf>
    <xf numFmtId="0" fontId="36" fillId="2" borderId="0" xfId="1" applyFont="1" applyFill="1" applyBorder="1" applyAlignment="1">
      <alignment horizontal="left" wrapText="1"/>
    </xf>
    <xf numFmtId="0" fontId="35" fillId="2" borderId="0" xfId="0" applyFont="1" applyFill="1" applyAlignment="1">
      <alignment horizontal="left" wrapText="1"/>
    </xf>
  </cellXfs>
  <cellStyles count="32">
    <cellStyle name="Comma 2" xfId="4"/>
    <cellStyle name="Hyperlink" xfId="1" builtinId="8"/>
    <cellStyle name="Normal" xfId="0" builtinId="0"/>
    <cellStyle name="Normal 10" xfId="5"/>
    <cellStyle name="Normal 11" xfId="6"/>
    <cellStyle name="Normal 12" xfId="7"/>
    <cellStyle name="Normal 13" xfId="8"/>
    <cellStyle name="Normal 14" xfId="9"/>
    <cellStyle name="Normal 15" xfId="10"/>
    <cellStyle name="Normal 16" xfId="11"/>
    <cellStyle name="Normal 17" xfId="12"/>
    <cellStyle name="Normal 18" xfId="13"/>
    <cellStyle name="Normal 19" xfId="14"/>
    <cellStyle name="Normal 2" xfId="15"/>
    <cellStyle name="Normal 2 2" xfId="16"/>
    <cellStyle name="Normal 20" xfId="17"/>
    <cellStyle name="Normal 21" xfId="18"/>
    <cellStyle name="Normal 22" xfId="19"/>
    <cellStyle name="Normal 23" xfId="20"/>
    <cellStyle name="Normal 24" xfId="21"/>
    <cellStyle name="Normal 25" xfId="3"/>
    <cellStyle name="Normal 26" xfId="22"/>
    <cellStyle name="Normal 3" xfId="23"/>
    <cellStyle name="Normal 4" xfId="24"/>
    <cellStyle name="Normal 5" xfId="25"/>
    <cellStyle name="Normal 6" xfId="26"/>
    <cellStyle name="Normal 7" xfId="27"/>
    <cellStyle name="Normal 8" xfId="28"/>
    <cellStyle name="Normal 9" xfId="29"/>
    <cellStyle name="Normal_Tables&amp;Charts 2012-13" xfId="2"/>
    <cellStyle name="Percent 2" xfId="30"/>
    <cellStyle name="Percent 3" xfId="31"/>
  </cellStyles>
  <dxfs count="0"/>
  <tableStyles count="0" defaultTableStyle="TableStyleMedium2" defaultPivotStyle="PivotStyleLight16"/>
  <colors>
    <mruColors>
      <color rgb="FF385D8A"/>
      <color rgb="FF032163"/>
      <color rgb="FF389962"/>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'Button control data'!$D$8</c:f>
              <c:strCache>
                <c:ptCount val="1"/>
                <c:pt idx="0">
                  <c:v>Chart 1a: New CVIs per 100,000 Welsh residents (all ages)</c:v>
                </c:pt>
              </c:strCache>
            </c:strRef>
          </c:tx>
          <c:spPr>
            <a:solidFill>
              <a:srgbClr val="032163"/>
            </a:solidFill>
          </c:spPr>
          <c:invertIfNegative val="0"/>
          <c:dLbls>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'Button control data'!$F$2:$H$2</c:f>
              <c:strCache>
                <c:ptCount val="3"/>
                <c:pt idx="0">
                  <c:v>2012-13</c:v>
                </c:pt>
                <c:pt idx="1">
                  <c:v>2013-14</c:v>
                </c:pt>
                <c:pt idx="2">
                  <c:v>2014-15</c:v>
                </c:pt>
              </c:strCache>
            </c:strRef>
          </c:cat>
          <c:val>
            <c:numRef>
              <c:f>'Button control data'!$F$8:$H$8</c:f>
              <c:numCache>
                <c:formatCode>0</c:formatCode>
                <c:ptCount val="3"/>
                <c:pt idx="0">
                  <c:v>44.306126053856339</c:v>
                </c:pt>
                <c:pt idx="1">
                  <c:v>42.239648690700662</c:v>
                </c:pt>
                <c:pt idx="2">
                  <c:v>40.200049417277164</c:v>
                </c:pt>
              </c:numCache>
            </c:numRef>
          </c:val>
        </c:ser>
        <c:dLbls>
          <c:showLegendKey val="0"/>
          <c:showVal val="0"/>
          <c:showCatName val="0"/>
          <c:showSerName val="0"/>
          <c:showPercent val="0"/>
          <c:showBubbleSize val="0"/>
        </c:dLbls>
        <c:gapWidth val="150"/>
        <c:axId val="170710528"/>
        <c:axId val="170712064"/>
      </c:barChart>
      <c:catAx>
        <c:axId val="170710528"/>
        <c:scaling>
          <c:orientation val="minMax"/>
        </c:scaling>
        <c:delete val="0"/>
        <c:axPos val="b"/>
        <c:majorTickMark val="out"/>
        <c:minorTickMark val="none"/>
        <c:tickLblPos val="nextTo"/>
        <c:crossAx val="170712064"/>
        <c:crosses val="autoZero"/>
        <c:auto val="1"/>
        <c:lblAlgn val="ctr"/>
        <c:lblOffset val="100"/>
        <c:noMultiLvlLbl val="0"/>
      </c:catAx>
      <c:valAx>
        <c:axId val="170712064"/>
        <c:scaling>
          <c:orientation val="minMax"/>
          <c:min val="0"/>
        </c:scaling>
        <c:delete val="0"/>
        <c:axPos val="l"/>
        <c:majorGridlines/>
        <c:numFmt formatCode="0" sourceLinked="1"/>
        <c:majorTickMark val="out"/>
        <c:minorTickMark val="none"/>
        <c:tickLblPos val="nextTo"/>
        <c:crossAx val="170710528"/>
        <c:crosses val="autoZero"/>
        <c:crossBetween val="between"/>
      </c:valAx>
    </c:plotArea>
    <c:plotVisOnly val="1"/>
    <c:dispBlanksAs val="gap"/>
    <c:showDLblsOverMax val="0"/>
  </c:chart>
  <c:txPr>
    <a:bodyPr/>
    <a:lstStyle/>
    <a:p>
      <a:pPr>
        <a:defRPr sz="8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'Button control data'!$D$17</c:f>
              <c:strCache>
                <c:ptCount val="1"/>
                <c:pt idx="0">
                  <c:v>Chart 2a: Sight tests paid by NHS per 1,000 Welsh residents (all ages)</c:v>
                </c:pt>
              </c:strCache>
            </c:strRef>
          </c:tx>
          <c:spPr>
            <a:ln>
              <a:solidFill>
                <a:srgbClr val="000066"/>
              </a:solidFill>
            </a:ln>
          </c:spPr>
          <c:marker>
            <c:symbol val="none"/>
          </c:marker>
          <c:dLbls>
            <c:dLbl>
              <c:idx val="2"/>
              <c:layout>
                <c:manualLayout>
                  <c:x val="-4.690570957540361E-2"/>
                  <c:y val="5.1982336764620357E-2"/>
                </c:manualLayout>
              </c:layout>
              <c:dLblPos val="r"/>
              <c:showLegendKey val="0"/>
              <c:showVal val="1"/>
              <c:showCatName val="0"/>
              <c:showSerName val="0"/>
              <c:showPercent val="0"/>
              <c:showBubbleSize val="0"/>
            </c:dLbl>
            <c:dLbl>
              <c:idx val="3"/>
              <c:layout>
                <c:manualLayout>
                  <c:x val="-6.5399002184019339E-2"/>
                  <c:y val="4.5387702200842449E-2"/>
                </c:manualLayout>
              </c:layout>
              <c:dLblPos val="r"/>
              <c:showLegendKey val="0"/>
              <c:showVal val="1"/>
              <c:showCatName val="0"/>
              <c:showSerName val="0"/>
              <c:showPercent val="0"/>
              <c:showBubbleSize val="0"/>
            </c:dLbl>
            <c:numFmt formatCode="#,##0" sourceLinked="0"/>
            <c:dLblPos val="b"/>
            <c:showLegendKey val="0"/>
            <c:showVal val="1"/>
            <c:showCatName val="0"/>
            <c:showSerName val="0"/>
            <c:showPercent val="0"/>
            <c:showBubbleSize val="0"/>
            <c:showLeaderLines val="0"/>
          </c:dLbls>
          <c:cat>
            <c:strRef>
              <c:f>'Button control data'!$G$11:$I$11</c:f>
              <c:strCache>
                <c:ptCount val="3"/>
                <c:pt idx="0">
                  <c:v>2013-14</c:v>
                </c:pt>
                <c:pt idx="1">
                  <c:v>2014-15</c:v>
                </c:pt>
                <c:pt idx="2">
                  <c:v>2015-16</c:v>
                </c:pt>
              </c:strCache>
            </c:strRef>
          </c:cat>
          <c:val>
            <c:numRef>
              <c:f>'Button control data'!$G$17:$I$17</c:f>
              <c:numCache>
                <c:formatCode>0</c:formatCode>
                <c:ptCount val="3"/>
                <c:pt idx="0">
                  <c:v>246.09688776192152</c:v>
                </c:pt>
                <c:pt idx="1">
                  <c:v>242.63753720849303</c:v>
                </c:pt>
                <c:pt idx="2" formatCode="General">
                  <c:v>248.8263396674553</c:v>
                </c:pt>
              </c:numCache>
            </c:numRef>
          </c:val>
          <c:smooth val="0"/>
        </c:ser>
        <c:dLbls>
          <c:dLblPos val="b"/>
          <c:showLegendKey val="0"/>
          <c:showVal val="1"/>
          <c:showCatName val="0"/>
          <c:showSerName val="0"/>
          <c:showPercent val="0"/>
          <c:showBubbleSize val="0"/>
        </c:dLbls>
        <c:marker val="1"/>
        <c:smooth val="0"/>
        <c:axId val="175882624"/>
        <c:axId val="175885312"/>
      </c:lineChart>
      <c:catAx>
        <c:axId val="175882624"/>
        <c:scaling>
          <c:orientation val="minMax"/>
        </c:scaling>
        <c:delete val="0"/>
        <c:axPos val="b"/>
        <c:majorTickMark val="out"/>
        <c:minorTickMark val="none"/>
        <c:tickLblPos val="nextTo"/>
        <c:crossAx val="175885312"/>
        <c:crosses val="autoZero"/>
        <c:auto val="1"/>
        <c:lblAlgn val="ctr"/>
        <c:lblOffset val="100"/>
        <c:noMultiLvlLbl val="0"/>
      </c:catAx>
      <c:valAx>
        <c:axId val="175885312"/>
        <c:scaling>
          <c:orientation val="minMax"/>
          <c:min val="0"/>
        </c:scaling>
        <c:delete val="0"/>
        <c:axPos val="l"/>
        <c:majorGridlines/>
        <c:numFmt formatCode="#,##0" sourceLinked="0"/>
        <c:majorTickMark val="out"/>
        <c:minorTickMark val="none"/>
        <c:tickLblPos val="nextTo"/>
        <c:crossAx val="175882624"/>
        <c:crosses val="autoZero"/>
        <c:crossBetween val="between"/>
      </c:valAx>
    </c:plotArea>
    <c:plotVisOnly val="1"/>
    <c:dispBlanksAs val="gap"/>
    <c:showDLblsOverMax val="0"/>
  </c:chart>
  <c:txPr>
    <a:bodyPr/>
    <a:lstStyle/>
    <a:p>
      <a:pPr>
        <a:defRPr sz="8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4729556835464"/>
          <c:y val="6.0185242176983608E-2"/>
          <c:w val="0.53888888888888886"/>
          <c:h val="0.89814814814814814"/>
        </c:manualLayout>
      </c:layout>
      <c:pieChart>
        <c:varyColors val="1"/>
        <c:ser>
          <c:idx val="0"/>
          <c:order val="0"/>
          <c:spPr>
            <a:ln>
              <a:solidFill>
                <a:sysClr val="windowText" lastClr="000000"/>
              </a:solidFill>
            </a:ln>
          </c:spPr>
          <c:dPt>
            <c:idx val="0"/>
            <c:bubble3D val="0"/>
            <c:spPr>
              <a:solidFill>
                <a:srgbClr val="032163"/>
              </a:solidFill>
              <a:ln>
                <a:solidFill>
                  <a:sysClr val="windowText" lastClr="000000"/>
                </a:solidFill>
              </a:ln>
            </c:spPr>
          </c:dPt>
          <c:dPt>
            <c:idx val="1"/>
            <c:bubble3D val="0"/>
            <c:spPr>
              <a:solidFill>
                <a:schemeClr val="tx2">
                  <a:lumMod val="60000"/>
                  <a:lumOff val="40000"/>
                </a:schemeClr>
              </a:solidFill>
              <a:ln>
                <a:solidFill>
                  <a:sysClr val="windowText" lastClr="000000"/>
                </a:solidFill>
              </a:ln>
            </c:spPr>
          </c:dPt>
          <c:dLbls>
            <c:dLbl>
              <c:idx val="0"/>
              <c:layout>
                <c:manualLayout>
                  <c:x val="-0.10093244270137619"/>
                  <c:y val="-0.20899984746021255"/>
                </c:manualLayout>
              </c:layout>
              <c:dLblPos val="bestFit"/>
              <c:showLegendKey val="0"/>
              <c:showVal val="1"/>
              <c:showCatName val="0"/>
              <c:showSerName val="0"/>
              <c:showPercent val="0"/>
              <c:showBubbleSize val="0"/>
            </c:dLbl>
            <c:dLbl>
              <c:idx val="1"/>
              <c:layout>
                <c:manualLayout>
                  <c:x val="6.1620290347661692E-2"/>
                  <c:y val="0.19109114118493978"/>
                </c:manualLayout>
              </c:layout>
              <c:dLblPos val="bestFit"/>
              <c:showLegendKey val="0"/>
              <c:showVal val="1"/>
              <c:showCatName val="0"/>
              <c:showSerName val="0"/>
              <c:showPercent val="0"/>
              <c:showBubbleSize val="0"/>
            </c:dLbl>
            <c:txPr>
              <a:bodyPr/>
              <a:lstStyle/>
              <a:p>
                <a:pPr>
                  <a:defRPr>
                    <a:solidFill>
                      <a:schemeClr val="bg1"/>
                    </a:solidFill>
                  </a:defRPr>
                </a:pPr>
                <a:endParaRPr lang="en-US"/>
              </a:p>
            </c:txPr>
            <c:dLblPos val="bestFit"/>
            <c:showLegendKey val="0"/>
            <c:showVal val="1"/>
            <c:showCatName val="0"/>
            <c:showSerName val="0"/>
            <c:showPercent val="0"/>
            <c:showBubbleSize val="0"/>
            <c:showLeaderLines val="1"/>
          </c:dLbls>
          <c:cat>
            <c:strRef>
              <c:f>'Indicator sheet'!$G$20:$G$21</c:f>
              <c:strCache>
                <c:ptCount val="2"/>
                <c:pt idx="0">
                  <c:v>Percentage of optometry practices that were accredited</c:v>
                </c:pt>
                <c:pt idx="1">
                  <c:v>Percentage of optometry practices that were not accredited</c:v>
                </c:pt>
              </c:strCache>
            </c:strRef>
          </c:cat>
          <c:val>
            <c:numRef>
              <c:f>'Indicator sheet'!$F$20:$F$21</c:f>
              <c:numCache>
                <c:formatCode>0%</c:formatCode>
                <c:ptCount val="2"/>
                <c:pt idx="0">
                  <c:v>0.875</c:v>
                </c:pt>
                <c:pt idx="1">
                  <c:v>0.125</c:v>
                </c:pt>
              </c:numCache>
            </c:numRef>
          </c:val>
        </c:ser>
        <c:dLbls>
          <c:dLblPos val="ctr"/>
          <c:showLegendKey val="0"/>
          <c:showVal val="1"/>
          <c:showCatName val="0"/>
          <c:showSerName val="0"/>
          <c:showPercent val="0"/>
          <c:showBubbleSize val="0"/>
          <c:showLeaderLines val="1"/>
        </c:dLbls>
        <c:firstSliceAng val="0"/>
      </c:pieChart>
    </c:plotArea>
    <c:legend>
      <c:legendPos val="r"/>
      <c:layout>
        <c:manualLayout>
          <c:xMode val="edge"/>
          <c:yMode val="edge"/>
          <c:x val="0.6261272310447954"/>
          <c:y val="0.17770450488958106"/>
          <c:w val="0.33328937995356056"/>
          <c:h val="0.5743620759327005"/>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055555555555557"/>
          <c:y val="6.0185185185185182E-2"/>
          <c:w val="0.53888888888888886"/>
          <c:h val="0.89814814814814814"/>
        </c:manualLayout>
      </c:layout>
      <c:pieChart>
        <c:varyColors val="1"/>
        <c:ser>
          <c:idx val="0"/>
          <c:order val="0"/>
          <c:spPr>
            <a:ln>
              <a:solidFill>
                <a:sysClr val="windowText" lastClr="000000"/>
              </a:solidFill>
            </a:ln>
          </c:spPr>
          <c:dPt>
            <c:idx val="0"/>
            <c:bubble3D val="0"/>
            <c:spPr>
              <a:solidFill>
                <a:srgbClr val="032163"/>
              </a:solidFill>
              <a:ln>
                <a:solidFill>
                  <a:sysClr val="windowText" lastClr="000000"/>
                </a:solidFill>
              </a:ln>
            </c:spPr>
          </c:dPt>
          <c:dPt>
            <c:idx val="1"/>
            <c:bubble3D val="0"/>
            <c:spPr>
              <a:solidFill>
                <a:schemeClr val="tx2">
                  <a:lumMod val="60000"/>
                  <a:lumOff val="40000"/>
                </a:schemeClr>
              </a:solidFill>
              <a:ln>
                <a:solidFill>
                  <a:sysClr val="windowText" lastClr="000000"/>
                </a:solidFill>
              </a:ln>
            </c:spPr>
          </c:dPt>
          <c:dLbls>
            <c:dLbl>
              <c:idx val="0"/>
              <c:layout>
                <c:manualLayout>
                  <c:x val="-0.15689442863314182"/>
                  <c:y val="-3.4120741932117116E-2"/>
                </c:manualLayout>
              </c:layout>
              <c:dLblPos val="bestFit"/>
              <c:showLegendKey val="0"/>
              <c:showVal val="1"/>
              <c:showCatName val="0"/>
              <c:showSerName val="0"/>
              <c:showPercent val="0"/>
              <c:showBubbleSize val="0"/>
            </c:dLbl>
            <c:dLbl>
              <c:idx val="1"/>
              <c:layout>
                <c:manualLayout>
                  <c:x val="0.15897487922175488"/>
                  <c:y val="3.6604731944775246E-2"/>
                </c:manualLayout>
              </c:layout>
              <c:dLblPos val="bestFit"/>
              <c:showLegendKey val="0"/>
              <c:showVal val="1"/>
              <c:showCatName val="0"/>
              <c:showSerName val="0"/>
              <c:showPercent val="0"/>
              <c:showBubbleSize val="0"/>
            </c:dLbl>
            <c:txPr>
              <a:bodyPr/>
              <a:lstStyle/>
              <a:p>
                <a:pPr>
                  <a:defRPr>
                    <a:solidFill>
                      <a:schemeClr val="bg1"/>
                    </a:solidFill>
                  </a:defRPr>
                </a:pPr>
                <a:endParaRPr lang="en-US"/>
              </a:p>
            </c:txPr>
            <c:dLblPos val="bestFit"/>
            <c:showLegendKey val="0"/>
            <c:showVal val="1"/>
            <c:showCatName val="0"/>
            <c:showSerName val="0"/>
            <c:showPercent val="0"/>
            <c:showBubbleSize val="0"/>
            <c:showLeaderLines val="1"/>
          </c:dLbls>
          <c:cat>
            <c:strRef>
              <c:f>'Indicator sheet'!$G$22:$G$23</c:f>
              <c:strCache>
                <c:ptCount val="2"/>
                <c:pt idx="0">
                  <c:v>Percentage of optometry practices that were accredited</c:v>
                </c:pt>
                <c:pt idx="1">
                  <c:v>Percentage of optometry practices that were not accredited</c:v>
                </c:pt>
              </c:strCache>
            </c:strRef>
          </c:cat>
          <c:val>
            <c:numRef>
              <c:f>'Indicator sheet'!$F$22:$F$23</c:f>
              <c:numCache>
                <c:formatCode>0%</c:formatCode>
                <c:ptCount val="2"/>
                <c:pt idx="0">
                  <c:v>0.6</c:v>
                </c:pt>
                <c:pt idx="1">
                  <c:v>0.4</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06955380577429"/>
          <c:y val="7.4468239733255032E-2"/>
          <c:w val="0.51239632545931757"/>
          <c:h val="0.77138596333128873"/>
        </c:manualLayout>
      </c:layout>
      <c:lineChart>
        <c:grouping val="standard"/>
        <c:varyColors val="0"/>
        <c:ser>
          <c:idx val="0"/>
          <c:order val="0"/>
          <c:tx>
            <c:strRef>
              <c:f>'Indicator sheet'!$A$34</c:f>
              <c:strCache>
                <c:ptCount val="1"/>
                <c:pt idx="0">
                  <c:v>Number of total referrals (from all sources including optometry) to the hospital eye service</c:v>
                </c:pt>
              </c:strCache>
            </c:strRef>
          </c:tx>
          <c:spPr>
            <a:ln>
              <a:solidFill>
                <a:srgbClr val="000066"/>
              </a:solidFill>
            </a:ln>
          </c:spPr>
          <c:marker>
            <c:symbol val="none"/>
          </c:marker>
          <c:dLbls>
            <c:dLbl>
              <c:idx val="0"/>
              <c:layout>
                <c:manualLayout>
                  <c:x val="-7.319341304005865E-2"/>
                  <c:y val="5.5614006982419834E-2"/>
                </c:manualLayout>
              </c:layout>
              <c:dLblPos val="r"/>
              <c:showLegendKey val="0"/>
              <c:showVal val="1"/>
              <c:showCatName val="0"/>
              <c:showSerName val="0"/>
              <c:showPercent val="0"/>
              <c:showBubbleSize val="0"/>
            </c:dLbl>
            <c:dLbl>
              <c:idx val="1"/>
              <c:layout>
                <c:manualLayout>
                  <c:x val="-7.6058116621056618E-2"/>
                  <c:y val="5.2821201953985118E-2"/>
                </c:manualLayout>
              </c:layout>
              <c:dLblPos val="r"/>
              <c:showLegendKey val="0"/>
              <c:showVal val="1"/>
              <c:showCatName val="0"/>
              <c:showSerName val="0"/>
              <c:showPercent val="0"/>
              <c:showBubbleSize val="0"/>
            </c:dLbl>
            <c:dLblPos val="b"/>
            <c:showLegendKey val="0"/>
            <c:showVal val="1"/>
            <c:showCatName val="0"/>
            <c:showSerName val="0"/>
            <c:showPercent val="0"/>
            <c:showBubbleSize val="0"/>
            <c:showLeaderLines val="0"/>
          </c:dLbls>
          <c:cat>
            <c:strRef>
              <c:f>'Indicator sheet'!$C$32:$F$32</c:f>
              <c:strCache>
                <c:ptCount val="4"/>
                <c:pt idx="0">
                  <c:v>2012-13</c:v>
                </c:pt>
                <c:pt idx="1">
                  <c:v>2013-14(r)</c:v>
                </c:pt>
                <c:pt idx="2">
                  <c:v>2014-15</c:v>
                </c:pt>
                <c:pt idx="3">
                  <c:v>2015-16</c:v>
                </c:pt>
              </c:strCache>
            </c:strRef>
          </c:cat>
          <c:val>
            <c:numRef>
              <c:f>'Indicator sheet'!$C$34:$F$34</c:f>
              <c:numCache>
                <c:formatCode>#,##0</c:formatCode>
                <c:ptCount val="4"/>
                <c:pt idx="0">
                  <c:v>69059</c:v>
                </c:pt>
                <c:pt idx="1">
                  <c:v>70776</c:v>
                </c:pt>
                <c:pt idx="2">
                  <c:v>81515</c:v>
                </c:pt>
                <c:pt idx="3">
                  <c:v>98024</c:v>
                </c:pt>
              </c:numCache>
            </c:numRef>
          </c:val>
          <c:smooth val="0"/>
        </c:ser>
        <c:ser>
          <c:idx val="1"/>
          <c:order val="1"/>
          <c:tx>
            <c:strRef>
              <c:f>'Indicator sheet'!$A$35</c:f>
              <c:strCache>
                <c:ptCount val="1"/>
                <c:pt idx="0">
                  <c:v>Number of referrals from GPs to the hospital eye service</c:v>
                </c:pt>
              </c:strCache>
            </c:strRef>
          </c:tx>
          <c:spPr>
            <a:ln>
              <a:solidFill>
                <a:schemeClr val="accent1"/>
              </a:solidFill>
            </a:ln>
          </c:spPr>
          <c:marker>
            <c:symbol val="none"/>
          </c:marker>
          <c:cat>
            <c:strRef>
              <c:f>'Indicator sheet'!$C$32:$F$32</c:f>
              <c:strCache>
                <c:ptCount val="4"/>
                <c:pt idx="0">
                  <c:v>2012-13</c:v>
                </c:pt>
                <c:pt idx="1">
                  <c:v>2013-14(r)</c:v>
                </c:pt>
                <c:pt idx="2">
                  <c:v>2014-15</c:v>
                </c:pt>
                <c:pt idx="3">
                  <c:v>2015-16</c:v>
                </c:pt>
              </c:strCache>
            </c:strRef>
          </c:cat>
          <c:val>
            <c:numRef>
              <c:f>'Indicator sheet'!$C$35:$F$35</c:f>
              <c:numCache>
                <c:formatCode>#,##0</c:formatCode>
                <c:ptCount val="4"/>
                <c:pt idx="0">
                  <c:v>52028</c:v>
                </c:pt>
                <c:pt idx="1">
                  <c:v>49418</c:v>
                </c:pt>
                <c:pt idx="2">
                  <c:v>47142</c:v>
                </c:pt>
                <c:pt idx="3">
                  <c:v>39055</c:v>
                </c:pt>
              </c:numCache>
            </c:numRef>
          </c:val>
          <c:smooth val="0"/>
        </c:ser>
        <c:dLbls>
          <c:dLblPos val="b"/>
          <c:showLegendKey val="0"/>
          <c:showVal val="1"/>
          <c:showCatName val="0"/>
          <c:showSerName val="0"/>
          <c:showPercent val="0"/>
          <c:showBubbleSize val="0"/>
        </c:dLbls>
        <c:marker val="1"/>
        <c:smooth val="0"/>
        <c:axId val="176182016"/>
        <c:axId val="176183552"/>
      </c:lineChart>
      <c:catAx>
        <c:axId val="176182016"/>
        <c:scaling>
          <c:orientation val="minMax"/>
        </c:scaling>
        <c:delete val="0"/>
        <c:axPos val="b"/>
        <c:numFmt formatCode="General" sourceLinked="1"/>
        <c:majorTickMark val="out"/>
        <c:minorTickMark val="none"/>
        <c:tickLblPos val="nextTo"/>
        <c:txPr>
          <a:bodyPr/>
          <a:lstStyle/>
          <a:p>
            <a:pPr>
              <a:defRPr sz="900"/>
            </a:pPr>
            <a:endParaRPr lang="en-US"/>
          </a:p>
        </c:txPr>
        <c:crossAx val="176183552"/>
        <c:crosses val="autoZero"/>
        <c:auto val="1"/>
        <c:lblAlgn val="ctr"/>
        <c:lblOffset val="100"/>
        <c:noMultiLvlLbl val="0"/>
      </c:catAx>
      <c:valAx>
        <c:axId val="176183552"/>
        <c:scaling>
          <c:orientation val="minMax"/>
        </c:scaling>
        <c:delete val="0"/>
        <c:axPos val="l"/>
        <c:majorGridlines/>
        <c:numFmt formatCode="#,##0" sourceLinked="1"/>
        <c:majorTickMark val="out"/>
        <c:minorTickMark val="none"/>
        <c:tickLblPos val="nextTo"/>
        <c:txPr>
          <a:bodyPr/>
          <a:lstStyle/>
          <a:p>
            <a:pPr>
              <a:defRPr sz="900"/>
            </a:pPr>
            <a:endParaRPr lang="en-US"/>
          </a:p>
        </c:txPr>
        <c:crossAx val="176182016"/>
        <c:crosses val="autoZero"/>
        <c:crossBetween val="between"/>
      </c:valAx>
    </c:plotArea>
    <c:legend>
      <c:legendPos val="r"/>
      <c:layout>
        <c:manualLayout>
          <c:xMode val="edge"/>
          <c:yMode val="edge"/>
          <c:x val="0.63275406824146985"/>
          <c:y val="3.2178872613001779E-2"/>
          <c:w val="0.3351118954525219"/>
          <c:h val="0.73775803418470365"/>
        </c:manualLayout>
      </c:layout>
      <c:overlay val="0"/>
      <c:txPr>
        <a:bodyPr/>
        <a:lstStyle/>
        <a:p>
          <a:pPr>
            <a:defRPr sz="9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'Button control data'!$D$26</c:f>
              <c:strCache>
                <c:ptCount val="1"/>
                <c:pt idx="0">
                  <c:v>Chart 5a: Number of people who had a low vision assessment</c:v>
                </c:pt>
              </c:strCache>
            </c:strRef>
          </c:tx>
          <c:spPr>
            <a:ln>
              <a:solidFill>
                <a:srgbClr val="000066"/>
              </a:solidFill>
            </a:ln>
          </c:spPr>
          <c:marker>
            <c:symbol val="none"/>
          </c:marker>
          <c:dLbls>
            <c:dLbl>
              <c:idx val="0"/>
              <c:layout>
                <c:manualLayout>
                  <c:x val="-5.0791935803423213E-2"/>
                  <c:y val="4.6338744037600584E-2"/>
                </c:manualLayout>
              </c:layout>
              <c:showLegendKey val="0"/>
              <c:showVal val="1"/>
              <c:showCatName val="0"/>
              <c:showSerName val="0"/>
              <c:showPercent val="0"/>
              <c:showBubbleSize val="0"/>
            </c:dLbl>
            <c:dLbl>
              <c:idx val="1"/>
              <c:layout>
                <c:manualLayout>
                  <c:x val="-5.0791935803423213E-2"/>
                  <c:y val="3.9718923460800498E-2"/>
                </c:manualLayout>
              </c:layout>
              <c:showLegendKey val="0"/>
              <c:showVal val="1"/>
              <c:showCatName val="0"/>
              <c:showSerName val="0"/>
              <c:showPercent val="0"/>
              <c:showBubbleSize val="0"/>
            </c:dLbl>
            <c:dLbl>
              <c:idx val="2"/>
              <c:layout>
                <c:manualLayout>
                  <c:x val="-6.251315175805934E-2"/>
                  <c:y val="4.6338744037600584E-2"/>
                </c:manualLayout>
              </c:layout>
              <c:showLegendKey val="0"/>
              <c:showVal val="1"/>
              <c:showCatName val="0"/>
              <c:showSerName val="0"/>
              <c:showPercent val="0"/>
              <c:showBubbleSize val="0"/>
            </c:dLbl>
            <c:dLbl>
              <c:idx val="3"/>
              <c:layout>
                <c:manualLayout>
                  <c:x val="-5.8606079773180629E-2"/>
                  <c:y val="5.2958564614400662E-2"/>
                </c:manualLayout>
              </c:layout>
              <c:showLegendKey val="0"/>
              <c:showVal val="1"/>
              <c:showCatName val="0"/>
              <c:showSerName val="0"/>
              <c:showPercent val="0"/>
              <c:showBubbleSize val="0"/>
            </c:dLbl>
            <c:dLbl>
              <c:idx val="4"/>
              <c:layout>
                <c:manualLayout>
                  <c:x val="-6.251315175805934E-2"/>
                  <c:y val="5.9578385191200747E-2"/>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'Button control data'!$E$21:$I$21</c:f>
              <c:strCache>
                <c:ptCount val="5"/>
                <c:pt idx="0">
                  <c:v>2011-12</c:v>
                </c:pt>
                <c:pt idx="1">
                  <c:v>2012-13</c:v>
                </c:pt>
                <c:pt idx="2">
                  <c:v>2013-14</c:v>
                </c:pt>
                <c:pt idx="3">
                  <c:v>2014-15</c:v>
                </c:pt>
                <c:pt idx="4">
                  <c:v>2015-16</c:v>
                </c:pt>
              </c:strCache>
            </c:strRef>
          </c:cat>
          <c:val>
            <c:numRef>
              <c:f>'Button control data'!$E$26:$I$26</c:f>
              <c:numCache>
                <c:formatCode>0</c:formatCode>
                <c:ptCount val="5"/>
                <c:pt idx="0">
                  <c:v>6336</c:v>
                </c:pt>
                <c:pt idx="1">
                  <c:v>6851</c:v>
                </c:pt>
                <c:pt idx="2">
                  <c:v>7237</c:v>
                </c:pt>
                <c:pt idx="3">
                  <c:v>7790</c:v>
                </c:pt>
                <c:pt idx="4" formatCode="0.0">
                  <c:v>8049</c:v>
                </c:pt>
              </c:numCache>
            </c:numRef>
          </c:val>
          <c:smooth val="0"/>
        </c:ser>
        <c:dLbls>
          <c:showLegendKey val="0"/>
          <c:showVal val="0"/>
          <c:showCatName val="0"/>
          <c:showSerName val="0"/>
          <c:showPercent val="0"/>
          <c:showBubbleSize val="0"/>
        </c:dLbls>
        <c:marker val="1"/>
        <c:smooth val="0"/>
        <c:axId val="175981696"/>
        <c:axId val="175983232"/>
      </c:lineChart>
      <c:catAx>
        <c:axId val="175981696"/>
        <c:scaling>
          <c:orientation val="minMax"/>
        </c:scaling>
        <c:delete val="0"/>
        <c:axPos val="b"/>
        <c:majorTickMark val="out"/>
        <c:minorTickMark val="none"/>
        <c:tickLblPos val="nextTo"/>
        <c:crossAx val="175983232"/>
        <c:crosses val="autoZero"/>
        <c:auto val="1"/>
        <c:lblAlgn val="ctr"/>
        <c:lblOffset val="100"/>
        <c:noMultiLvlLbl val="0"/>
      </c:catAx>
      <c:valAx>
        <c:axId val="175983232"/>
        <c:scaling>
          <c:orientation val="minMax"/>
        </c:scaling>
        <c:delete val="0"/>
        <c:axPos val="l"/>
        <c:majorGridlines/>
        <c:numFmt formatCode="0" sourceLinked="1"/>
        <c:majorTickMark val="out"/>
        <c:minorTickMark val="none"/>
        <c:tickLblPos val="nextTo"/>
        <c:crossAx val="175981696"/>
        <c:crosses val="autoZero"/>
        <c:crossBetween val="between"/>
      </c:valAx>
    </c:plotArea>
    <c:plotVisOnly val="1"/>
    <c:dispBlanksAs val="gap"/>
    <c:showDLblsOverMax val="0"/>
  </c:chart>
  <c:txPr>
    <a:bodyPr/>
    <a:lstStyle/>
    <a:p>
      <a:pPr>
        <a:defRPr sz="8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60"/>
            </a:pPr>
            <a:r>
              <a:rPr lang="en-GB"/>
              <a:t>Chart 6: The percentage of scheduled DESW appointments where results were reported</a:t>
            </a:r>
          </a:p>
        </c:rich>
      </c:tx>
      <c:overlay val="1"/>
    </c:title>
    <c:autoTitleDeleted val="0"/>
    <c:plotArea>
      <c:layout>
        <c:manualLayout>
          <c:layoutTarget val="inner"/>
          <c:xMode val="edge"/>
          <c:yMode val="edge"/>
          <c:x val="0.28013452642282149"/>
          <c:y val="0.21661859641196962"/>
          <c:w val="0.49221777106455639"/>
          <c:h val="0.6675934427730057"/>
        </c:manualLayout>
      </c:layout>
      <c:barChart>
        <c:barDir val="col"/>
        <c:grouping val="clustered"/>
        <c:varyColors val="0"/>
        <c:ser>
          <c:idx val="0"/>
          <c:order val="0"/>
          <c:tx>
            <c:strRef>
              <c:f>'Data sheet'!$B$47</c:f>
              <c:strCache>
                <c:ptCount val="1"/>
                <c:pt idx="0">
                  <c:v>Chart 6: The percentage of scheduled DRSSW appointments whose results were reported</c:v>
                </c:pt>
              </c:strCache>
            </c:strRef>
          </c:tx>
          <c:spPr>
            <a:solidFill>
              <a:srgbClr val="032163"/>
            </a:solidFill>
            <a:ln>
              <a:solidFill>
                <a:srgbClr val="032163"/>
              </a:solidFill>
            </a:ln>
          </c:spPr>
          <c:invertIfNegative val="0"/>
          <c:cat>
            <c:strRef>
              <c:f>'Data sheet'!$F$43:$G$43</c:f>
              <c:strCache>
                <c:ptCount val="2"/>
                <c:pt idx="0">
                  <c:v>2014-15</c:v>
                </c:pt>
                <c:pt idx="1">
                  <c:v>2015-16</c:v>
                </c:pt>
              </c:strCache>
            </c:strRef>
          </c:cat>
          <c:val>
            <c:numRef>
              <c:f>'Data sheet'!$F$47:$G$47</c:f>
              <c:numCache>
                <c:formatCode>#,##0</c:formatCode>
                <c:ptCount val="2"/>
                <c:pt idx="0" formatCode="0">
                  <c:v>79.540271156237324</c:v>
                </c:pt>
                <c:pt idx="1">
                  <c:v>81.627609879474534</c:v>
                </c:pt>
              </c:numCache>
            </c:numRef>
          </c:val>
        </c:ser>
        <c:dLbls>
          <c:showLegendKey val="0"/>
          <c:showVal val="1"/>
          <c:showCatName val="0"/>
          <c:showSerName val="0"/>
          <c:showPercent val="0"/>
          <c:showBubbleSize val="0"/>
        </c:dLbls>
        <c:gapWidth val="150"/>
        <c:axId val="177022080"/>
        <c:axId val="177023616"/>
      </c:barChart>
      <c:catAx>
        <c:axId val="177022080"/>
        <c:scaling>
          <c:orientation val="minMax"/>
        </c:scaling>
        <c:delete val="0"/>
        <c:axPos val="b"/>
        <c:numFmt formatCode="0" sourceLinked="1"/>
        <c:majorTickMark val="out"/>
        <c:minorTickMark val="none"/>
        <c:tickLblPos val="nextTo"/>
        <c:txPr>
          <a:bodyPr/>
          <a:lstStyle/>
          <a:p>
            <a:pPr>
              <a:defRPr sz="900"/>
            </a:pPr>
            <a:endParaRPr lang="en-US"/>
          </a:p>
        </c:txPr>
        <c:crossAx val="177023616"/>
        <c:crosses val="autoZero"/>
        <c:auto val="1"/>
        <c:lblAlgn val="ctr"/>
        <c:lblOffset val="100"/>
        <c:noMultiLvlLbl val="0"/>
      </c:catAx>
      <c:valAx>
        <c:axId val="177023616"/>
        <c:scaling>
          <c:orientation val="minMax"/>
          <c:max val="100"/>
          <c:min val="0"/>
        </c:scaling>
        <c:delete val="0"/>
        <c:axPos val="l"/>
        <c:majorGridlines/>
        <c:numFmt formatCode="0" sourceLinked="1"/>
        <c:majorTickMark val="out"/>
        <c:minorTickMark val="none"/>
        <c:tickLblPos val="nextTo"/>
        <c:txPr>
          <a:bodyPr/>
          <a:lstStyle/>
          <a:p>
            <a:pPr>
              <a:defRPr sz="900"/>
            </a:pPr>
            <a:endParaRPr lang="en-US"/>
          </a:p>
        </c:txPr>
        <c:crossAx val="177022080"/>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Data!$C$2:$F$2</c:f>
              <c:strCache>
                <c:ptCount val="4"/>
                <c:pt idx="0">
                  <c:v>2012-13</c:v>
                </c:pt>
                <c:pt idx="1">
                  <c:v>2013-14</c:v>
                </c:pt>
                <c:pt idx="2">
                  <c:v>2014-15</c:v>
                </c:pt>
                <c:pt idx="3">
                  <c:v>2015-16</c:v>
                </c:pt>
              </c:strCache>
            </c:strRef>
          </c:cat>
          <c:val>
            <c:numRef>
              <c:f>Data!$C$3:$F$3</c:f>
              <c:numCache>
                <c:formatCode>0</c:formatCode>
                <c:ptCount val="4"/>
                <c:pt idx="0">
                  <c:v>47.751813295958755</c:v>
                </c:pt>
                <c:pt idx="1">
                  <c:v>44.306126053856339</c:v>
                </c:pt>
                <c:pt idx="2">
                  <c:v>42.239648690700662</c:v>
                </c:pt>
                <c:pt idx="3" formatCode="General">
                  <c:v>0</c:v>
                </c:pt>
              </c:numCache>
            </c:numRef>
          </c:val>
          <c:smooth val="0"/>
        </c:ser>
        <c:dLbls>
          <c:showLegendKey val="0"/>
          <c:showVal val="0"/>
          <c:showCatName val="0"/>
          <c:showSerName val="0"/>
          <c:showPercent val="0"/>
          <c:showBubbleSize val="0"/>
        </c:dLbls>
        <c:marker val="1"/>
        <c:smooth val="0"/>
        <c:axId val="178172288"/>
        <c:axId val="178173824"/>
      </c:lineChart>
      <c:catAx>
        <c:axId val="178172288"/>
        <c:scaling>
          <c:orientation val="minMax"/>
        </c:scaling>
        <c:delete val="0"/>
        <c:axPos val="b"/>
        <c:majorTickMark val="out"/>
        <c:minorTickMark val="none"/>
        <c:tickLblPos val="nextTo"/>
        <c:crossAx val="178173824"/>
        <c:crosses val="autoZero"/>
        <c:auto val="1"/>
        <c:lblAlgn val="ctr"/>
        <c:lblOffset val="100"/>
        <c:noMultiLvlLbl val="0"/>
      </c:catAx>
      <c:valAx>
        <c:axId val="178173824"/>
        <c:scaling>
          <c:orientation val="minMax"/>
        </c:scaling>
        <c:delete val="0"/>
        <c:axPos val="l"/>
        <c:majorGridlines/>
        <c:numFmt formatCode="0" sourceLinked="1"/>
        <c:majorTickMark val="out"/>
        <c:minorTickMark val="none"/>
        <c:tickLblPos val="nextTo"/>
        <c:crossAx val="178172288"/>
        <c:crosses val="autoZero"/>
        <c:crossBetween val="between"/>
      </c:valAx>
    </c:plotArea>
    <c:plotVisOnly val="1"/>
    <c:dispBlanksAs val="gap"/>
    <c:showDLblsOverMax val="0"/>
  </c:chart>
  <c:txPr>
    <a:bodyPr/>
    <a:lstStyle/>
    <a:p>
      <a:pPr>
        <a:defRPr sz="800"/>
      </a:pPr>
      <a:endParaRPr lang="en-US"/>
    </a:p>
  </c:txPr>
  <c:printSettings>
    <c:headerFooter/>
    <c:pageMargins b="0.75" l="0.7" r="0.7" t="0.75" header="0.3" footer="0.3"/>
    <c:pageSetup/>
  </c:printSettings>
</c:chartSpace>
</file>

<file path=xl/ctrlProps/ctrlProp1.xml><?xml version="1.0" encoding="utf-8"?>
<formControlPr xmlns="http://schemas.microsoft.com/office/spreadsheetml/2009/9/main" objectType="Drop" dropLines="3" dropStyle="combo" dx="16" fmlaLink="'Button control data'!$B$7" fmlaRange="'Button control data'!$B$3:$B$5" val="0"/>
</file>

<file path=xl/ctrlProps/ctrlProp2.xml><?xml version="1.0" encoding="utf-8"?>
<formControlPr xmlns="http://schemas.microsoft.com/office/spreadsheetml/2009/9/main" objectType="Drop" dropLines="4" dropStyle="combo" dx="16" fmlaLink="'Button control data'!$B$16" fmlaRange="'Button control data'!$B$12:$B$15" val="0"/>
</file>

<file path=xl/ctrlProps/ctrlProp3.xml><?xml version="1.0" encoding="utf-8"?>
<formControlPr xmlns="http://schemas.microsoft.com/office/spreadsheetml/2009/9/main" objectType="Drop" dropLines="3" dropStyle="combo" dx="16" fmlaLink="'Button control data'!$B$25" fmlaRange="'Button control data'!$B$22:$B$24" val="0"/>
</file>

<file path=xl/drawings/_rels/drawing1.xml.rels><?xml version="1.0" encoding="UTF-8" standalone="yes"?>
<Relationships xmlns="http://schemas.openxmlformats.org/package/2006/relationships"><Relationship Id="rId8" Type="http://schemas.openxmlformats.org/officeDocument/2006/relationships/image" Target="../media/image2.jpeg"/><Relationship Id="rId3" Type="http://schemas.openxmlformats.org/officeDocument/2006/relationships/hyperlink" Target="#'Optometry Practices'!A1"/><Relationship Id="rId7" Type="http://schemas.openxmlformats.org/officeDocument/2006/relationships/hyperlink" Target="https://statswales.wales.gov.uk/Catalogue/Health-and-Social-Care/NHS-Primary-and-Community-Activity/Sight-Tests-and-Vouchers" TargetMode="External"/><Relationship Id="rId12" Type="http://schemas.openxmlformats.org/officeDocument/2006/relationships/hyperlink" Target="#Summary!A1"/><Relationship Id="rId2" Type="http://schemas.openxmlformats.org/officeDocument/2006/relationships/hyperlink" Target="#'Sight Tests'!A1"/><Relationship Id="rId1" Type="http://schemas.openxmlformats.org/officeDocument/2006/relationships/hyperlink" Target="#'Sight Loss'!A1"/><Relationship Id="rId6" Type="http://schemas.openxmlformats.org/officeDocument/2006/relationships/image" Target="../media/image1.jpeg"/><Relationship Id="rId11" Type="http://schemas.openxmlformats.org/officeDocument/2006/relationships/hyperlink" Target="#DESW!A1"/><Relationship Id="rId5" Type="http://schemas.openxmlformats.org/officeDocument/2006/relationships/hyperlink" Target="#LVS!A1"/><Relationship Id="rId10" Type="http://schemas.openxmlformats.org/officeDocument/2006/relationships/hyperlink" Target="#Notes!A1"/><Relationship Id="rId4" Type="http://schemas.openxmlformats.org/officeDocument/2006/relationships/hyperlink" Target="#Referrals!A1"/><Relationship Id="rId9"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1.xml"/><Relationship Id="rId1" Type="http://schemas.openxmlformats.org/officeDocument/2006/relationships/hyperlink" Target="#'Sight Tests'!A1"/><Relationship Id="rId5" Type="http://schemas.openxmlformats.org/officeDocument/2006/relationships/image" Target="../media/image3.png"/><Relationship Id="rId4" Type="http://schemas.openxmlformats.org/officeDocument/2006/relationships/hyperlink" Target="#Home!A1"/></Relationships>
</file>

<file path=xl/drawings/_rels/drawing3.xml.rels><?xml version="1.0" encoding="UTF-8" standalone="yes"?>
<Relationships xmlns="http://schemas.openxmlformats.org/package/2006/relationships"><Relationship Id="rId3" Type="http://schemas.openxmlformats.org/officeDocument/2006/relationships/hyperlink" Target="#'Sight Loss'!A1"/><Relationship Id="rId2" Type="http://schemas.openxmlformats.org/officeDocument/2006/relationships/hyperlink" Target="#'Optometry Practices'!A1"/><Relationship Id="rId1" Type="http://schemas.openxmlformats.org/officeDocument/2006/relationships/image" Target="../media/image4.jpeg"/><Relationship Id="rId6" Type="http://schemas.openxmlformats.org/officeDocument/2006/relationships/chart" Target="../charts/chart2.xml"/><Relationship Id="rId5" Type="http://schemas.openxmlformats.org/officeDocument/2006/relationships/image" Target="../media/image3.png"/><Relationship Id="rId4" Type="http://schemas.openxmlformats.org/officeDocument/2006/relationships/hyperlink" Target="#Home!A1"/></Relationships>
</file>

<file path=xl/drawings/_rels/drawing4.xml.rels><?xml version="1.0" encoding="UTF-8" standalone="yes"?>
<Relationships xmlns="http://schemas.openxmlformats.org/package/2006/relationships"><Relationship Id="rId3" Type="http://schemas.openxmlformats.org/officeDocument/2006/relationships/hyperlink" Target="#'Sight Tests'!A1"/><Relationship Id="rId7" Type="http://schemas.openxmlformats.org/officeDocument/2006/relationships/chart" Target="../charts/chart4.xml"/><Relationship Id="rId2" Type="http://schemas.openxmlformats.org/officeDocument/2006/relationships/hyperlink" Target="#Referrals!A1"/><Relationship Id="rId1" Type="http://schemas.openxmlformats.org/officeDocument/2006/relationships/image" Target="../media/image4.jpeg"/><Relationship Id="rId6" Type="http://schemas.openxmlformats.org/officeDocument/2006/relationships/chart" Target="../charts/chart3.xml"/><Relationship Id="rId5" Type="http://schemas.openxmlformats.org/officeDocument/2006/relationships/image" Target="../media/image3.png"/><Relationship Id="rId4" Type="http://schemas.openxmlformats.org/officeDocument/2006/relationships/hyperlink" Target="#Home!A1"/></Relationships>
</file>

<file path=xl/drawings/_rels/drawing5.xml.rels><?xml version="1.0" encoding="UTF-8" standalone="yes"?>
<Relationships xmlns="http://schemas.openxmlformats.org/package/2006/relationships"><Relationship Id="rId3" Type="http://schemas.openxmlformats.org/officeDocument/2006/relationships/hyperlink" Target="#'Optometry Practices'!A1"/><Relationship Id="rId2" Type="http://schemas.openxmlformats.org/officeDocument/2006/relationships/hyperlink" Target="#LVS!A1"/><Relationship Id="rId1" Type="http://schemas.openxmlformats.org/officeDocument/2006/relationships/image" Target="../media/image4.jpeg"/><Relationship Id="rId6" Type="http://schemas.openxmlformats.org/officeDocument/2006/relationships/chart" Target="../charts/chart5.xml"/><Relationship Id="rId5" Type="http://schemas.openxmlformats.org/officeDocument/2006/relationships/image" Target="../media/image3.png"/><Relationship Id="rId4" Type="http://schemas.openxmlformats.org/officeDocument/2006/relationships/hyperlink" Target="#Home!A1"/></Relationships>
</file>

<file path=xl/drawings/_rels/drawing6.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Referrals!A1"/><Relationship Id="rId1" Type="http://schemas.openxmlformats.org/officeDocument/2006/relationships/image" Target="../media/image4.jpeg"/><Relationship Id="rId6" Type="http://schemas.openxmlformats.org/officeDocument/2006/relationships/hyperlink" Target="#DESW!A1"/><Relationship Id="rId5" Type="http://schemas.openxmlformats.org/officeDocument/2006/relationships/chart" Target="../charts/chart6.xml"/><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LVS!A1"/><Relationship Id="rId1" Type="http://schemas.openxmlformats.org/officeDocument/2006/relationships/image" Target="../media/image4.jpeg"/><Relationship Id="rId6" Type="http://schemas.openxmlformats.org/officeDocument/2006/relationships/chart" Target="../charts/chart7.xml"/><Relationship Id="rId5" Type="http://schemas.openxmlformats.org/officeDocument/2006/relationships/hyperlink" Target="#Summary!A1"/><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DESW!A1"/><Relationship Id="rId1" Type="http://schemas.openxmlformats.org/officeDocument/2006/relationships/image" Target="../media/image4.jpeg"/><Relationship Id="rId5" Type="http://schemas.openxmlformats.org/officeDocument/2006/relationships/hyperlink" Target="#Notes!A1"/><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4.jpeg"/><Relationship Id="rId6" Type="http://schemas.openxmlformats.org/officeDocument/2006/relationships/image" Target="../media/image2.jpeg"/><Relationship Id="rId5" Type="http://schemas.openxmlformats.org/officeDocument/2006/relationships/hyperlink" Target="https://statswales.wales.gov.uk/Catalogue/Health-and-Social-Care/NHS-Primary-and-Community-Activity/Sight-Tests-and-Vouchers" TargetMode="External"/><Relationship Id="rId4" Type="http://schemas.openxmlformats.org/officeDocument/2006/relationships/hyperlink" Target="#Summary!A1"/></Relationships>
</file>

<file path=xl/drawings/drawing1.xml><?xml version="1.0" encoding="utf-8"?>
<xdr:wsDr xmlns:xdr="http://schemas.openxmlformats.org/drawingml/2006/spreadsheetDrawing" xmlns:a="http://schemas.openxmlformats.org/drawingml/2006/main">
  <xdr:twoCellAnchor>
    <xdr:from>
      <xdr:col>6</xdr:col>
      <xdr:colOff>564275</xdr:colOff>
      <xdr:row>4</xdr:row>
      <xdr:rowOff>128224</xdr:rowOff>
    </xdr:from>
    <xdr:to>
      <xdr:col>9</xdr:col>
      <xdr:colOff>377418</xdr:colOff>
      <xdr:row>6</xdr:row>
      <xdr:rowOff>116186</xdr:rowOff>
    </xdr:to>
    <xdr:sp macro="" textlink="">
      <xdr:nvSpPr>
        <xdr:cNvPr id="3" name="Rounded Rectangle 2">
          <a:hlinkClick xmlns:r="http://schemas.openxmlformats.org/officeDocument/2006/relationships" r:id="rId1"/>
        </xdr:cNvPr>
        <xdr:cNvSpPr/>
      </xdr:nvSpPr>
      <xdr:spPr>
        <a:xfrm>
          <a:off x="4725967" y="956166"/>
          <a:ext cx="1908643" cy="376289"/>
        </a:xfrm>
        <a:prstGeom prst="roundRect">
          <a:avLst/>
        </a:prstGeom>
        <a:solidFill>
          <a:srgbClr val="03216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chemeClr val="bg1"/>
              </a:solidFill>
            </a:rPr>
            <a:t>Sight Loss</a:t>
          </a:r>
        </a:p>
      </xdr:txBody>
    </xdr:sp>
    <xdr:clientData/>
  </xdr:twoCellAnchor>
  <xdr:twoCellAnchor>
    <xdr:from>
      <xdr:col>6</xdr:col>
      <xdr:colOff>566682</xdr:colOff>
      <xdr:row>7</xdr:row>
      <xdr:rowOff>26797</xdr:rowOff>
    </xdr:from>
    <xdr:to>
      <xdr:col>9</xdr:col>
      <xdr:colOff>367823</xdr:colOff>
      <xdr:row>9</xdr:row>
      <xdr:rowOff>0</xdr:rowOff>
    </xdr:to>
    <xdr:sp macro="" textlink="">
      <xdr:nvSpPr>
        <xdr:cNvPr id="11" name="Rounded Rectangle 10">
          <a:hlinkClick xmlns:r="http://schemas.openxmlformats.org/officeDocument/2006/relationships" r:id="rId2"/>
        </xdr:cNvPr>
        <xdr:cNvSpPr/>
      </xdr:nvSpPr>
      <xdr:spPr>
        <a:xfrm>
          <a:off x="4728374" y="1433566"/>
          <a:ext cx="1896641" cy="354203"/>
        </a:xfrm>
        <a:prstGeom prst="roundRect">
          <a:avLst/>
        </a:prstGeom>
        <a:solidFill>
          <a:srgbClr val="03216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chemeClr val="bg1"/>
              </a:solidFill>
            </a:rPr>
            <a:t>Sight Tests</a:t>
          </a:r>
        </a:p>
      </xdr:txBody>
    </xdr:sp>
    <xdr:clientData/>
  </xdr:twoCellAnchor>
  <xdr:twoCellAnchor>
    <xdr:from>
      <xdr:col>6</xdr:col>
      <xdr:colOff>563126</xdr:colOff>
      <xdr:row>9</xdr:row>
      <xdr:rowOff>122045</xdr:rowOff>
    </xdr:from>
    <xdr:to>
      <xdr:col>9</xdr:col>
      <xdr:colOff>361375</xdr:colOff>
      <xdr:row>11</xdr:row>
      <xdr:rowOff>81119</xdr:rowOff>
    </xdr:to>
    <xdr:sp macro="" textlink="">
      <xdr:nvSpPr>
        <xdr:cNvPr id="14" name="Rounded Rectangle 13">
          <a:hlinkClick xmlns:r="http://schemas.openxmlformats.org/officeDocument/2006/relationships" r:id="rId3"/>
        </xdr:cNvPr>
        <xdr:cNvSpPr/>
      </xdr:nvSpPr>
      <xdr:spPr>
        <a:xfrm>
          <a:off x="4724818" y="1909814"/>
          <a:ext cx="1893749" cy="340074"/>
        </a:xfrm>
        <a:prstGeom prst="roundRect">
          <a:avLst/>
        </a:prstGeom>
        <a:solidFill>
          <a:srgbClr val="03216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chemeClr val="bg1"/>
              </a:solidFill>
            </a:rPr>
            <a:t>Optometry Practices</a:t>
          </a:r>
        </a:p>
      </xdr:txBody>
    </xdr:sp>
    <xdr:clientData/>
  </xdr:twoCellAnchor>
  <xdr:twoCellAnchor>
    <xdr:from>
      <xdr:col>6</xdr:col>
      <xdr:colOff>563650</xdr:colOff>
      <xdr:row>12</xdr:row>
      <xdr:rowOff>9107</xdr:rowOff>
    </xdr:from>
    <xdr:to>
      <xdr:col>9</xdr:col>
      <xdr:colOff>366346</xdr:colOff>
      <xdr:row>13</xdr:row>
      <xdr:rowOff>149156</xdr:rowOff>
    </xdr:to>
    <xdr:sp macro="" textlink="">
      <xdr:nvSpPr>
        <xdr:cNvPr id="12" name="Rounded Rectangle 11">
          <a:hlinkClick xmlns:r="http://schemas.openxmlformats.org/officeDocument/2006/relationships" r:id="rId4"/>
        </xdr:cNvPr>
        <xdr:cNvSpPr/>
      </xdr:nvSpPr>
      <xdr:spPr>
        <a:xfrm>
          <a:off x="4725342" y="2375703"/>
          <a:ext cx="1898196" cy="330549"/>
        </a:xfrm>
        <a:prstGeom prst="roundRect">
          <a:avLst/>
        </a:prstGeom>
        <a:solidFill>
          <a:srgbClr val="03216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aseline="0">
              <a:solidFill>
                <a:schemeClr val="bg1"/>
              </a:solidFill>
            </a:rPr>
            <a:t>Referrals to HES</a:t>
          </a:r>
          <a:endParaRPr lang="en-GB" sz="1400">
            <a:solidFill>
              <a:schemeClr val="bg1"/>
            </a:solidFill>
          </a:endParaRPr>
        </a:p>
      </xdr:txBody>
    </xdr:sp>
    <xdr:clientData/>
  </xdr:twoCellAnchor>
  <xdr:twoCellAnchor>
    <xdr:from>
      <xdr:col>6</xdr:col>
      <xdr:colOff>548469</xdr:colOff>
      <xdr:row>14</xdr:row>
      <xdr:rowOff>76620</xdr:rowOff>
    </xdr:from>
    <xdr:to>
      <xdr:col>9</xdr:col>
      <xdr:colOff>338385</xdr:colOff>
      <xdr:row>16</xdr:row>
      <xdr:rowOff>46580</xdr:rowOff>
    </xdr:to>
    <xdr:sp macro="" textlink="">
      <xdr:nvSpPr>
        <xdr:cNvPr id="13" name="Rounded Rectangle 12">
          <a:hlinkClick xmlns:r="http://schemas.openxmlformats.org/officeDocument/2006/relationships" r:id="rId5"/>
        </xdr:cNvPr>
        <xdr:cNvSpPr/>
      </xdr:nvSpPr>
      <xdr:spPr>
        <a:xfrm>
          <a:off x="4710161" y="2824216"/>
          <a:ext cx="1885416" cy="358287"/>
        </a:xfrm>
        <a:prstGeom prst="roundRect">
          <a:avLst/>
        </a:prstGeom>
        <a:solidFill>
          <a:srgbClr val="03216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chemeClr val="bg1"/>
              </a:solidFill>
            </a:rPr>
            <a:t>Low Vision Service</a:t>
          </a:r>
        </a:p>
      </xdr:txBody>
    </xdr:sp>
    <xdr:clientData/>
  </xdr:twoCellAnchor>
  <xdr:twoCellAnchor editAs="oneCell">
    <xdr:from>
      <xdr:col>0</xdr:col>
      <xdr:colOff>0</xdr:colOff>
      <xdr:row>0</xdr:row>
      <xdr:rowOff>0</xdr:rowOff>
    </xdr:from>
    <xdr:to>
      <xdr:col>11</xdr:col>
      <xdr:colOff>0</xdr:colOff>
      <xdr:row>4</xdr:row>
      <xdr:rowOff>51289</xdr:rowOff>
    </xdr:to>
    <xdr:pic>
      <xdr:nvPicPr>
        <xdr:cNvPr id="16" name="Picture 15" descr="P:\statshare\StatsBranding\Images-logos\banner.jpg"/>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0"/>
          <a:ext cx="7019191" cy="879231"/>
        </a:xfrm>
        <a:prstGeom prst="rect">
          <a:avLst/>
        </a:prstGeom>
        <a:noFill/>
        <a:ln>
          <a:noFill/>
        </a:ln>
      </xdr:spPr>
    </xdr:pic>
    <xdr:clientData/>
  </xdr:twoCellAnchor>
  <xdr:twoCellAnchor>
    <xdr:from>
      <xdr:col>3</xdr:col>
      <xdr:colOff>400050</xdr:colOff>
      <xdr:row>0</xdr:row>
      <xdr:rowOff>95251</xdr:rowOff>
    </xdr:from>
    <xdr:to>
      <xdr:col>8</xdr:col>
      <xdr:colOff>409575</xdr:colOff>
      <xdr:row>2</xdr:row>
      <xdr:rowOff>133350</xdr:rowOff>
    </xdr:to>
    <xdr:sp macro="" textlink="">
      <xdr:nvSpPr>
        <xdr:cNvPr id="17" name="TextBox 16"/>
        <xdr:cNvSpPr txBox="1"/>
      </xdr:nvSpPr>
      <xdr:spPr>
        <a:xfrm>
          <a:off x="1924050" y="95251"/>
          <a:ext cx="3819525" cy="676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a:solidFill>
                <a:schemeClr val="bg1"/>
              </a:solidFill>
            </a:rPr>
            <a:t>Eye Care</a:t>
          </a:r>
          <a:r>
            <a:rPr lang="en-GB" sz="3200" baseline="0">
              <a:solidFill>
                <a:schemeClr val="bg1"/>
              </a:solidFill>
            </a:rPr>
            <a:t> Dashboard</a:t>
          </a:r>
          <a:endParaRPr lang="en-GB" sz="3200">
            <a:solidFill>
              <a:schemeClr val="bg1"/>
            </a:solidFill>
          </a:endParaRPr>
        </a:p>
      </xdr:txBody>
    </xdr:sp>
    <xdr:clientData/>
  </xdr:twoCellAnchor>
  <xdr:twoCellAnchor editAs="oneCell">
    <xdr:from>
      <xdr:col>0</xdr:col>
      <xdr:colOff>205152</xdr:colOff>
      <xdr:row>17</xdr:row>
      <xdr:rowOff>81572</xdr:rowOff>
    </xdr:from>
    <xdr:to>
      <xdr:col>2</xdr:col>
      <xdr:colOff>1997</xdr:colOff>
      <xdr:row>18</xdr:row>
      <xdr:rowOff>125534</xdr:rowOff>
    </xdr:to>
    <xdr:pic>
      <xdr:nvPicPr>
        <xdr:cNvPr id="33" name="Picture 32" descr="P:\statshare\StatsBranding\Images-logos\statswales-symbol-e.jpg">
          <a:hlinkClick xmlns:r="http://schemas.openxmlformats.org/officeDocument/2006/relationships" r:id="rId7"/>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05152" y="3402622"/>
          <a:ext cx="704895" cy="2344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553324</xdr:colOff>
      <xdr:row>21</xdr:row>
      <xdr:rowOff>76514</xdr:rowOff>
    </xdr:from>
    <xdr:to>
      <xdr:col>5</xdr:col>
      <xdr:colOff>282228</xdr:colOff>
      <xdr:row>23</xdr:row>
      <xdr:rowOff>132923</xdr:rowOff>
    </xdr:to>
    <xdr:pic>
      <xdr:nvPicPr>
        <xdr:cNvPr id="41" name="Picture 40"/>
        <xdr:cNvPicPr>
          <a:picLocks noChangeAspect="1"/>
        </xdr:cNvPicPr>
      </xdr:nvPicPr>
      <xdr:blipFill rotWithShape="1">
        <a:blip xmlns:r="http://schemas.openxmlformats.org/officeDocument/2006/relationships" r:embed="rId9"/>
        <a:srcRect l="27014" t="12263" r="26934" b="13642"/>
        <a:stretch/>
      </xdr:blipFill>
      <xdr:spPr>
        <a:xfrm>
          <a:off x="2959974" y="4165914"/>
          <a:ext cx="478204" cy="437409"/>
        </a:xfrm>
        <a:prstGeom prst="rect">
          <a:avLst/>
        </a:prstGeom>
      </xdr:spPr>
    </xdr:pic>
    <xdr:clientData/>
  </xdr:twoCellAnchor>
  <xdr:twoCellAnchor>
    <xdr:from>
      <xdr:col>6</xdr:col>
      <xdr:colOff>550042</xdr:colOff>
      <xdr:row>21</xdr:row>
      <xdr:rowOff>125604</xdr:rowOff>
    </xdr:from>
    <xdr:to>
      <xdr:col>9</xdr:col>
      <xdr:colOff>352738</xdr:colOff>
      <xdr:row>23</xdr:row>
      <xdr:rowOff>92107</xdr:rowOff>
    </xdr:to>
    <xdr:sp macro="" textlink="">
      <xdr:nvSpPr>
        <xdr:cNvPr id="20" name="Rounded Rectangle 19">
          <a:hlinkClick xmlns:r="http://schemas.openxmlformats.org/officeDocument/2006/relationships" r:id="rId10"/>
        </xdr:cNvPr>
        <xdr:cNvSpPr/>
      </xdr:nvSpPr>
      <xdr:spPr>
        <a:xfrm>
          <a:off x="4711734" y="4221354"/>
          <a:ext cx="1898196" cy="347503"/>
        </a:xfrm>
        <a:prstGeom prst="roundRect">
          <a:avLst/>
        </a:prstGeom>
        <a:solidFill>
          <a:srgbClr val="03216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chemeClr val="bg1"/>
              </a:solidFill>
            </a:rPr>
            <a:t>Notes</a:t>
          </a:r>
        </a:p>
      </xdr:txBody>
    </xdr:sp>
    <xdr:clientData/>
  </xdr:twoCellAnchor>
  <xdr:twoCellAnchor>
    <xdr:from>
      <xdr:col>6</xdr:col>
      <xdr:colOff>564173</xdr:colOff>
      <xdr:row>16</xdr:row>
      <xdr:rowOff>161717</xdr:rowOff>
    </xdr:from>
    <xdr:to>
      <xdr:col>9</xdr:col>
      <xdr:colOff>366869</xdr:colOff>
      <xdr:row>18</xdr:row>
      <xdr:rowOff>131677</xdr:rowOff>
    </xdr:to>
    <xdr:sp macro="" textlink="">
      <xdr:nvSpPr>
        <xdr:cNvPr id="24" name="Rounded Rectangle 23">
          <a:hlinkClick xmlns:r="http://schemas.openxmlformats.org/officeDocument/2006/relationships" r:id="rId11"/>
        </xdr:cNvPr>
        <xdr:cNvSpPr/>
      </xdr:nvSpPr>
      <xdr:spPr>
        <a:xfrm>
          <a:off x="4725865" y="3297640"/>
          <a:ext cx="1898196" cy="350960"/>
        </a:xfrm>
        <a:prstGeom prst="roundRect">
          <a:avLst/>
        </a:prstGeom>
        <a:solidFill>
          <a:srgbClr val="03216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0" i="0" u="none" strike="noStrike" baseline="0" smtClean="0">
              <a:solidFill>
                <a:schemeClr val="lt1"/>
              </a:solidFill>
              <a:latin typeface="+mn-lt"/>
              <a:ea typeface="+mn-ea"/>
              <a:cs typeface="+mn-cs"/>
            </a:rPr>
            <a:t>DESW Appointments</a:t>
          </a:r>
        </a:p>
      </xdr:txBody>
    </xdr:sp>
    <xdr:clientData/>
  </xdr:twoCellAnchor>
  <xdr:twoCellAnchor>
    <xdr:from>
      <xdr:col>6</xdr:col>
      <xdr:colOff>556845</xdr:colOff>
      <xdr:row>19</xdr:row>
      <xdr:rowOff>51286</xdr:rowOff>
    </xdr:from>
    <xdr:to>
      <xdr:col>9</xdr:col>
      <xdr:colOff>359541</xdr:colOff>
      <xdr:row>21</xdr:row>
      <xdr:rowOff>13919</xdr:rowOff>
    </xdr:to>
    <xdr:sp macro="" textlink="">
      <xdr:nvSpPr>
        <xdr:cNvPr id="15" name="Rounded Rectangle 14">
          <a:hlinkClick xmlns:r="http://schemas.openxmlformats.org/officeDocument/2006/relationships" r:id="rId12"/>
        </xdr:cNvPr>
        <xdr:cNvSpPr/>
      </xdr:nvSpPr>
      <xdr:spPr>
        <a:xfrm>
          <a:off x="4718537" y="3758709"/>
          <a:ext cx="1898196" cy="350960"/>
        </a:xfrm>
        <a:prstGeom prst="roundRect">
          <a:avLst/>
        </a:prstGeom>
        <a:solidFill>
          <a:srgbClr val="03216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0" i="0" u="none" strike="noStrike" baseline="0" smtClean="0">
              <a:solidFill>
                <a:schemeClr val="lt1"/>
              </a:solidFill>
              <a:latin typeface="+mn-lt"/>
              <a:ea typeface="+mn-ea"/>
              <a:cs typeface="+mn-cs"/>
            </a:rPr>
            <a:t>Summary</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449580</xdr:colOff>
      <xdr:row>0</xdr:row>
      <xdr:rowOff>125730</xdr:rowOff>
    </xdr:from>
    <xdr:to>
      <xdr:col>9</xdr:col>
      <xdr:colOff>243840</xdr:colOff>
      <xdr:row>8</xdr:row>
      <xdr:rowOff>22860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131927</xdr:colOff>
      <xdr:row>3</xdr:row>
      <xdr:rowOff>131884</xdr:rowOff>
    </xdr:from>
    <xdr:to>
      <xdr:col>9</xdr:col>
      <xdr:colOff>652140</xdr:colOff>
      <xdr:row>6</xdr:row>
      <xdr:rowOff>51289</xdr:rowOff>
    </xdr:to>
    <xdr:sp macro="" textlink="">
      <xdr:nvSpPr>
        <xdr:cNvPr id="4" name="Pentagon 3">
          <a:hlinkClick xmlns:r="http://schemas.openxmlformats.org/officeDocument/2006/relationships" r:id="rId1"/>
        </xdr:cNvPr>
        <xdr:cNvSpPr/>
      </xdr:nvSpPr>
      <xdr:spPr>
        <a:xfrm>
          <a:off x="5627119" y="959826"/>
          <a:ext cx="1282213" cy="498232"/>
        </a:xfrm>
        <a:prstGeom prst="homePlate">
          <a:avLst/>
        </a:prstGeom>
        <a:solidFill>
          <a:srgbClr val="032163"/>
        </a:solid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Sight Tests &amp; Eye Examinations</a:t>
          </a:r>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6</xdr:row>
          <xdr:rowOff>152400</xdr:rowOff>
        </xdr:from>
        <xdr:to>
          <xdr:col>8</xdr:col>
          <xdr:colOff>19050</xdr:colOff>
          <xdr:row>7</xdr:row>
          <xdr:rowOff>123825</xdr:rowOff>
        </xdr:to>
        <xdr:sp macro="" textlink="">
          <xdr:nvSpPr>
            <xdr:cNvPr id="19457" name="Drop Down 1" hidden="1">
              <a:extLst>
                <a:ext uri="{63B3BB69-23CF-44E3-9099-C40C66FF867C}">
                  <a14:compatExt spid="_x0000_s19457"/>
                </a:ext>
              </a:extLst>
            </xdr:cNvPr>
            <xdr:cNvSpPr/>
          </xdr:nvSpPr>
          <xdr:spPr>
            <a:xfrm>
              <a:off x="0" y="0"/>
              <a:ext cx="0" cy="0"/>
            </a:xfrm>
            <a:prstGeom prst="rect">
              <a:avLst/>
            </a:prstGeom>
          </xdr:spPr>
        </xdr:sp>
        <xdr:clientData fLocksWithSheet="0"/>
      </xdr:twoCellAnchor>
    </mc:Choice>
    <mc:Fallback/>
  </mc:AlternateContent>
  <xdr:twoCellAnchor>
    <xdr:from>
      <xdr:col>5</xdr:col>
      <xdr:colOff>168519</xdr:colOff>
      <xdr:row>8</xdr:row>
      <xdr:rowOff>124557</xdr:rowOff>
    </xdr:from>
    <xdr:to>
      <xdr:col>9</xdr:col>
      <xdr:colOff>371035</xdr:colOff>
      <xdr:row>18</xdr:row>
      <xdr:rowOff>123384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21981</xdr:colOff>
      <xdr:row>8</xdr:row>
      <xdr:rowOff>117232</xdr:rowOff>
    </xdr:from>
    <xdr:to>
      <xdr:col>5</xdr:col>
      <xdr:colOff>1</xdr:colOff>
      <xdr:row>15</xdr:row>
      <xdr:rowOff>146540</xdr:rowOff>
    </xdr:to>
    <xdr:sp macro="" textlink="">
      <xdr:nvSpPr>
        <xdr:cNvPr id="8" name="Rectangle 7"/>
        <xdr:cNvSpPr/>
      </xdr:nvSpPr>
      <xdr:spPr>
        <a:xfrm>
          <a:off x="21981" y="1905001"/>
          <a:ext cx="3187212" cy="137746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u="none"/>
        </a:p>
      </xdr:txBody>
    </xdr:sp>
    <xdr:clientData/>
  </xdr:twoCellAnchor>
  <xdr:twoCellAnchor editAs="oneCell">
    <xdr:from>
      <xdr:col>0</xdr:col>
      <xdr:colOff>0</xdr:colOff>
      <xdr:row>0</xdr:row>
      <xdr:rowOff>0</xdr:rowOff>
    </xdr:from>
    <xdr:to>
      <xdr:col>11</xdr:col>
      <xdr:colOff>0</xdr:colOff>
      <xdr:row>3</xdr:row>
      <xdr:rowOff>51289</xdr:rowOff>
    </xdr:to>
    <xdr:pic>
      <xdr:nvPicPr>
        <xdr:cNvPr id="11" name="Picture 10" descr="P:\statshare\StatsBranding\Images-logos\banner.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7020656" cy="879231"/>
        </a:xfrm>
        <a:prstGeom prst="rect">
          <a:avLst/>
        </a:prstGeom>
        <a:noFill/>
        <a:ln>
          <a:noFill/>
        </a:ln>
      </xdr:spPr>
    </xdr:pic>
    <xdr:clientData/>
  </xdr:twoCellAnchor>
  <xdr:twoCellAnchor>
    <xdr:from>
      <xdr:col>3</xdr:col>
      <xdr:colOff>400050</xdr:colOff>
      <xdr:row>0</xdr:row>
      <xdr:rowOff>95251</xdr:rowOff>
    </xdr:from>
    <xdr:to>
      <xdr:col>8</xdr:col>
      <xdr:colOff>460864</xdr:colOff>
      <xdr:row>2</xdr:row>
      <xdr:rowOff>133350</xdr:rowOff>
    </xdr:to>
    <xdr:sp macro="" textlink="">
      <xdr:nvSpPr>
        <xdr:cNvPr id="12" name="TextBox 11"/>
        <xdr:cNvSpPr txBox="1"/>
      </xdr:nvSpPr>
      <xdr:spPr>
        <a:xfrm>
          <a:off x="2085242" y="95251"/>
          <a:ext cx="3870814" cy="675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a:solidFill>
                <a:schemeClr val="bg1"/>
              </a:solidFill>
            </a:rPr>
            <a:t>Eye Care</a:t>
          </a:r>
          <a:r>
            <a:rPr lang="en-GB" sz="3200" baseline="0">
              <a:solidFill>
                <a:schemeClr val="bg1"/>
              </a:solidFill>
            </a:rPr>
            <a:t> Dashboard</a:t>
          </a:r>
          <a:endParaRPr lang="en-GB" sz="3200">
            <a:solidFill>
              <a:schemeClr val="bg1"/>
            </a:solidFill>
          </a:endParaRPr>
        </a:p>
      </xdr:txBody>
    </xdr:sp>
    <xdr:clientData/>
  </xdr:twoCellAnchor>
  <xdr:twoCellAnchor editAs="oneCell">
    <xdr:from>
      <xdr:col>9</xdr:col>
      <xdr:colOff>219808</xdr:colOff>
      <xdr:row>21</xdr:row>
      <xdr:rowOff>90584</xdr:rowOff>
    </xdr:from>
    <xdr:to>
      <xdr:col>10</xdr:col>
      <xdr:colOff>7327</xdr:colOff>
      <xdr:row>23</xdr:row>
      <xdr:rowOff>153866</xdr:rowOff>
    </xdr:to>
    <xdr:pic>
      <xdr:nvPicPr>
        <xdr:cNvPr id="13" name="Picture 12">
          <a:hlinkClick xmlns:r="http://schemas.openxmlformats.org/officeDocument/2006/relationships" r:id="rId4"/>
        </xdr:cNvPr>
        <xdr:cNvPicPr>
          <a:picLocks noChangeAspect="1"/>
        </xdr:cNvPicPr>
      </xdr:nvPicPr>
      <xdr:blipFill rotWithShape="1">
        <a:blip xmlns:r="http://schemas.openxmlformats.org/officeDocument/2006/relationships" r:embed="rId5"/>
        <a:srcRect l="27014" t="12263" r="26934" b="13642"/>
        <a:stretch/>
      </xdr:blipFill>
      <xdr:spPr>
        <a:xfrm>
          <a:off x="6477000" y="4376834"/>
          <a:ext cx="490904" cy="444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52752</xdr:colOff>
      <xdr:row>3</xdr:row>
      <xdr:rowOff>51289</xdr:rowOff>
    </xdr:to>
    <xdr:pic>
      <xdr:nvPicPr>
        <xdr:cNvPr id="7" name="Picture 6" descr="P:\statshare\StatsBranding\Images-logos\banne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21389" cy="879964"/>
        </a:xfrm>
        <a:prstGeom prst="rect">
          <a:avLst/>
        </a:prstGeom>
        <a:noFill/>
        <a:ln>
          <a:noFill/>
        </a:ln>
      </xdr:spPr>
    </xdr:pic>
    <xdr:clientData/>
  </xdr:twoCellAnchor>
  <xdr:twoCellAnchor>
    <xdr:from>
      <xdr:col>3</xdr:col>
      <xdr:colOff>400050</xdr:colOff>
      <xdr:row>0</xdr:row>
      <xdr:rowOff>95251</xdr:rowOff>
    </xdr:from>
    <xdr:to>
      <xdr:col>8</xdr:col>
      <xdr:colOff>409575</xdr:colOff>
      <xdr:row>2</xdr:row>
      <xdr:rowOff>133350</xdr:rowOff>
    </xdr:to>
    <xdr:sp macro="" textlink="">
      <xdr:nvSpPr>
        <xdr:cNvPr id="8" name="TextBox 7"/>
        <xdr:cNvSpPr txBox="1"/>
      </xdr:nvSpPr>
      <xdr:spPr>
        <a:xfrm>
          <a:off x="2085975" y="95251"/>
          <a:ext cx="3819525" cy="676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a:solidFill>
                <a:schemeClr val="bg1"/>
              </a:solidFill>
            </a:rPr>
            <a:t>Eye Care</a:t>
          </a:r>
          <a:r>
            <a:rPr lang="en-GB" sz="3200" baseline="0">
              <a:solidFill>
                <a:schemeClr val="bg1"/>
              </a:solidFill>
            </a:rPr>
            <a:t> Dashboard</a:t>
          </a:r>
          <a:endParaRPr lang="en-GB" sz="3200">
            <a:solidFill>
              <a:schemeClr val="bg1"/>
            </a:solidFill>
          </a:endParaRPr>
        </a:p>
      </xdr:txBody>
    </xdr:sp>
    <xdr:clientData/>
  </xdr:twoCellAnchor>
  <xdr:twoCellAnchor>
    <xdr:from>
      <xdr:col>8</xdr:col>
      <xdr:colOff>131927</xdr:colOff>
      <xdr:row>3</xdr:row>
      <xdr:rowOff>131884</xdr:rowOff>
    </xdr:from>
    <xdr:to>
      <xdr:col>9</xdr:col>
      <xdr:colOff>652140</xdr:colOff>
      <xdr:row>6</xdr:row>
      <xdr:rowOff>58616</xdr:rowOff>
    </xdr:to>
    <xdr:sp macro="" textlink="">
      <xdr:nvSpPr>
        <xdr:cNvPr id="23" name="Pentagon 22">
          <a:hlinkClick xmlns:r="http://schemas.openxmlformats.org/officeDocument/2006/relationships" r:id="rId2"/>
        </xdr:cNvPr>
        <xdr:cNvSpPr/>
      </xdr:nvSpPr>
      <xdr:spPr>
        <a:xfrm>
          <a:off x="5627119" y="959826"/>
          <a:ext cx="1282213" cy="505559"/>
        </a:xfrm>
        <a:prstGeom prst="homePlate">
          <a:avLst/>
        </a:prstGeom>
        <a:solidFill>
          <a:srgbClr val="032163"/>
        </a:solid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Optometry Practices</a:t>
          </a:r>
        </a:p>
      </xdr:txBody>
    </xdr:sp>
    <xdr:clientData/>
  </xdr:twoCellAnchor>
  <xdr:twoCellAnchor>
    <xdr:from>
      <xdr:col>0</xdr:col>
      <xdr:colOff>95249</xdr:colOff>
      <xdr:row>3</xdr:row>
      <xdr:rowOff>131884</xdr:rowOff>
    </xdr:from>
    <xdr:to>
      <xdr:col>2</xdr:col>
      <xdr:colOff>483577</xdr:colOff>
      <xdr:row>6</xdr:row>
      <xdr:rowOff>21981</xdr:rowOff>
    </xdr:to>
    <xdr:sp macro="" textlink="">
      <xdr:nvSpPr>
        <xdr:cNvPr id="24" name="Pentagon 23">
          <a:hlinkClick xmlns:r="http://schemas.openxmlformats.org/officeDocument/2006/relationships" r:id="rId3"/>
        </xdr:cNvPr>
        <xdr:cNvSpPr/>
      </xdr:nvSpPr>
      <xdr:spPr>
        <a:xfrm flipH="1">
          <a:off x="95249" y="959826"/>
          <a:ext cx="1311520" cy="468924"/>
        </a:xfrm>
        <a:prstGeom prst="homePlate">
          <a:avLst/>
        </a:prstGeom>
        <a:solidFill>
          <a:srgbClr val="032163"/>
        </a:solid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Sight</a:t>
          </a:r>
          <a:r>
            <a:rPr lang="en-GB" sz="1100" baseline="0"/>
            <a:t> Loss</a:t>
          </a:r>
          <a:endParaRPr lang="en-GB" sz="1100"/>
        </a:p>
      </xdr:txBody>
    </xdr:sp>
    <xdr:clientData/>
  </xdr:twoCellAnchor>
  <xdr:twoCellAnchor editAs="oneCell">
    <xdr:from>
      <xdr:col>9</xdr:col>
      <xdr:colOff>168519</xdr:colOff>
      <xdr:row>21</xdr:row>
      <xdr:rowOff>127219</xdr:rowOff>
    </xdr:from>
    <xdr:to>
      <xdr:col>10</xdr:col>
      <xdr:colOff>0</xdr:colOff>
      <xdr:row>23</xdr:row>
      <xdr:rowOff>212482</xdr:rowOff>
    </xdr:to>
    <xdr:pic>
      <xdr:nvPicPr>
        <xdr:cNvPr id="30" name="Picture 29">
          <a:hlinkClick xmlns:r="http://schemas.openxmlformats.org/officeDocument/2006/relationships" r:id="rId4"/>
        </xdr:cNvPr>
        <xdr:cNvPicPr>
          <a:picLocks noChangeAspect="1"/>
        </xdr:cNvPicPr>
      </xdr:nvPicPr>
      <xdr:blipFill rotWithShape="1">
        <a:blip xmlns:r="http://schemas.openxmlformats.org/officeDocument/2006/relationships" r:embed="rId5"/>
        <a:srcRect l="27014" t="12263" r="26934" b="13642"/>
        <a:stretch/>
      </xdr:blipFill>
      <xdr:spPr>
        <a:xfrm>
          <a:off x="6477000" y="4376834"/>
          <a:ext cx="490904" cy="4442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28575</xdr:colOff>
          <xdr:row>6</xdr:row>
          <xdr:rowOff>295275</xdr:rowOff>
        </xdr:from>
        <xdr:to>
          <xdr:col>6</xdr:col>
          <xdr:colOff>200025</xdr:colOff>
          <xdr:row>9</xdr:row>
          <xdr:rowOff>47625</xdr:rowOff>
        </xdr:to>
        <xdr:sp macro="" textlink="">
          <xdr:nvSpPr>
            <xdr:cNvPr id="20481" name="Drop Down 1" hidden="1">
              <a:extLst>
                <a:ext uri="{63B3BB69-23CF-44E3-9099-C40C66FF867C}">
                  <a14:compatExt spid="_x0000_s20481"/>
                </a:ext>
              </a:extLst>
            </xdr:cNvPr>
            <xdr:cNvSpPr/>
          </xdr:nvSpPr>
          <xdr:spPr>
            <a:xfrm>
              <a:off x="0" y="0"/>
              <a:ext cx="0" cy="0"/>
            </a:xfrm>
            <a:prstGeom prst="rect">
              <a:avLst/>
            </a:prstGeom>
          </xdr:spPr>
        </xdr:sp>
        <xdr:clientData fLocksWithSheet="0"/>
      </xdr:twoCellAnchor>
    </mc:Choice>
    <mc:Fallback/>
  </mc:AlternateContent>
  <xdr:twoCellAnchor>
    <xdr:from>
      <xdr:col>0</xdr:col>
      <xdr:colOff>329710</xdr:colOff>
      <xdr:row>9</xdr:row>
      <xdr:rowOff>109904</xdr:rowOff>
    </xdr:from>
    <xdr:to>
      <xdr:col>5</xdr:col>
      <xdr:colOff>527539</xdr:colOff>
      <xdr:row>18</xdr:row>
      <xdr:rowOff>189328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21982</xdr:colOff>
      <xdr:row>18</xdr:row>
      <xdr:rowOff>263769</xdr:rowOff>
    </xdr:from>
    <xdr:to>
      <xdr:col>6</xdr:col>
      <xdr:colOff>21980</xdr:colOff>
      <xdr:row>23</xdr:row>
      <xdr:rowOff>36633</xdr:rowOff>
    </xdr:to>
    <xdr:sp macro="" textlink="">
      <xdr:nvSpPr>
        <xdr:cNvPr id="12" name="Rectangle 11"/>
        <xdr:cNvSpPr/>
      </xdr:nvSpPr>
      <xdr:spPr>
        <a:xfrm>
          <a:off x="21982" y="3853961"/>
          <a:ext cx="4022479" cy="79130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u="none"/>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3</xdr:row>
      <xdr:rowOff>51289</xdr:rowOff>
    </xdr:to>
    <xdr:pic>
      <xdr:nvPicPr>
        <xdr:cNvPr id="2" name="Picture 1" descr="P:\statshare\StatsBranding\Images-logos\banne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21389" cy="879964"/>
        </a:xfrm>
        <a:prstGeom prst="rect">
          <a:avLst/>
        </a:prstGeom>
        <a:noFill/>
        <a:ln>
          <a:noFill/>
        </a:ln>
      </xdr:spPr>
    </xdr:pic>
    <xdr:clientData/>
  </xdr:twoCellAnchor>
  <xdr:twoCellAnchor>
    <xdr:from>
      <xdr:col>3</xdr:col>
      <xdr:colOff>400050</xdr:colOff>
      <xdr:row>0</xdr:row>
      <xdr:rowOff>95251</xdr:rowOff>
    </xdr:from>
    <xdr:to>
      <xdr:col>8</xdr:col>
      <xdr:colOff>409575</xdr:colOff>
      <xdr:row>2</xdr:row>
      <xdr:rowOff>133350</xdr:rowOff>
    </xdr:to>
    <xdr:sp macro="" textlink="">
      <xdr:nvSpPr>
        <xdr:cNvPr id="3" name="TextBox 2"/>
        <xdr:cNvSpPr txBox="1"/>
      </xdr:nvSpPr>
      <xdr:spPr>
        <a:xfrm>
          <a:off x="2085975" y="95251"/>
          <a:ext cx="3819525" cy="676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a:solidFill>
                <a:schemeClr val="bg1"/>
              </a:solidFill>
            </a:rPr>
            <a:t>Eye Care</a:t>
          </a:r>
          <a:r>
            <a:rPr lang="en-GB" sz="3200" baseline="0">
              <a:solidFill>
                <a:schemeClr val="bg1"/>
              </a:solidFill>
            </a:rPr>
            <a:t> Dashboard</a:t>
          </a:r>
          <a:endParaRPr lang="en-GB" sz="3200">
            <a:solidFill>
              <a:schemeClr val="bg1"/>
            </a:solidFill>
          </a:endParaRPr>
        </a:p>
      </xdr:txBody>
    </xdr:sp>
    <xdr:clientData/>
  </xdr:twoCellAnchor>
  <xdr:twoCellAnchor>
    <xdr:from>
      <xdr:col>8</xdr:col>
      <xdr:colOff>131927</xdr:colOff>
      <xdr:row>3</xdr:row>
      <xdr:rowOff>131883</xdr:rowOff>
    </xdr:from>
    <xdr:to>
      <xdr:col>9</xdr:col>
      <xdr:colOff>652140</xdr:colOff>
      <xdr:row>6</xdr:row>
      <xdr:rowOff>58616</xdr:rowOff>
    </xdr:to>
    <xdr:sp macro="" textlink="">
      <xdr:nvSpPr>
        <xdr:cNvPr id="4" name="Pentagon 3">
          <a:hlinkClick xmlns:r="http://schemas.openxmlformats.org/officeDocument/2006/relationships" r:id="rId2"/>
        </xdr:cNvPr>
        <xdr:cNvSpPr/>
      </xdr:nvSpPr>
      <xdr:spPr>
        <a:xfrm>
          <a:off x="5627119" y="959825"/>
          <a:ext cx="1282213" cy="505560"/>
        </a:xfrm>
        <a:prstGeom prst="homePlate">
          <a:avLst/>
        </a:prstGeom>
        <a:solidFill>
          <a:srgbClr val="032163"/>
        </a:solid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Referrals to HES</a:t>
          </a:r>
        </a:p>
      </xdr:txBody>
    </xdr:sp>
    <xdr:clientData/>
  </xdr:twoCellAnchor>
  <xdr:twoCellAnchor>
    <xdr:from>
      <xdr:col>0</xdr:col>
      <xdr:colOff>95249</xdr:colOff>
      <xdr:row>3</xdr:row>
      <xdr:rowOff>131884</xdr:rowOff>
    </xdr:from>
    <xdr:to>
      <xdr:col>2</xdr:col>
      <xdr:colOff>483577</xdr:colOff>
      <xdr:row>6</xdr:row>
      <xdr:rowOff>21981</xdr:rowOff>
    </xdr:to>
    <xdr:sp macro="" textlink="">
      <xdr:nvSpPr>
        <xdr:cNvPr id="5" name="Pentagon 4">
          <a:hlinkClick xmlns:r="http://schemas.openxmlformats.org/officeDocument/2006/relationships" r:id="rId3"/>
        </xdr:cNvPr>
        <xdr:cNvSpPr/>
      </xdr:nvSpPr>
      <xdr:spPr>
        <a:xfrm flipH="1">
          <a:off x="95249" y="959826"/>
          <a:ext cx="1311520" cy="468924"/>
        </a:xfrm>
        <a:prstGeom prst="homePlate">
          <a:avLst/>
        </a:prstGeom>
        <a:solidFill>
          <a:srgbClr val="032163"/>
        </a:solid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Sight Tests &amp; Eye Examinations</a:t>
          </a:r>
        </a:p>
      </xdr:txBody>
    </xdr:sp>
    <xdr:clientData/>
  </xdr:twoCellAnchor>
  <xdr:twoCellAnchor editAs="oneCell">
    <xdr:from>
      <xdr:col>9</xdr:col>
      <xdr:colOff>227135</xdr:colOff>
      <xdr:row>21</xdr:row>
      <xdr:rowOff>97911</xdr:rowOff>
    </xdr:from>
    <xdr:to>
      <xdr:col>10</xdr:col>
      <xdr:colOff>14654</xdr:colOff>
      <xdr:row>23</xdr:row>
      <xdr:rowOff>161193</xdr:rowOff>
    </xdr:to>
    <xdr:pic>
      <xdr:nvPicPr>
        <xdr:cNvPr id="6" name="Picture 5">
          <a:hlinkClick xmlns:r="http://schemas.openxmlformats.org/officeDocument/2006/relationships" r:id="rId4"/>
        </xdr:cNvPr>
        <xdr:cNvPicPr>
          <a:picLocks noChangeAspect="1"/>
        </xdr:cNvPicPr>
      </xdr:nvPicPr>
      <xdr:blipFill rotWithShape="1">
        <a:blip xmlns:r="http://schemas.openxmlformats.org/officeDocument/2006/relationships" r:embed="rId5"/>
        <a:srcRect l="27014" t="12263" r="26934" b="13642"/>
        <a:stretch/>
      </xdr:blipFill>
      <xdr:spPr>
        <a:xfrm>
          <a:off x="6485060" y="4393686"/>
          <a:ext cx="492369" cy="444282"/>
        </a:xfrm>
        <a:prstGeom prst="rect">
          <a:avLst/>
        </a:prstGeom>
      </xdr:spPr>
    </xdr:pic>
    <xdr:clientData/>
  </xdr:twoCellAnchor>
  <xdr:twoCellAnchor>
    <xdr:from>
      <xdr:col>0</xdr:col>
      <xdr:colOff>161192</xdr:colOff>
      <xdr:row>17</xdr:row>
      <xdr:rowOff>124556</xdr:rowOff>
    </xdr:from>
    <xdr:to>
      <xdr:col>9</xdr:col>
      <xdr:colOff>65943</xdr:colOff>
      <xdr:row>21</xdr:row>
      <xdr:rowOff>175845</xdr:rowOff>
    </xdr:to>
    <xdr:sp macro="" textlink="">
      <xdr:nvSpPr>
        <xdr:cNvPr id="9" name="Rectangle 8"/>
        <xdr:cNvSpPr/>
      </xdr:nvSpPr>
      <xdr:spPr>
        <a:xfrm>
          <a:off x="161192" y="3648806"/>
          <a:ext cx="6161943" cy="8132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rPr>
            <a:t>315</a:t>
          </a:r>
          <a:r>
            <a:rPr lang="en-GB" sz="1100" baseline="0">
              <a:solidFill>
                <a:sysClr val="windowText" lastClr="000000"/>
              </a:solidFill>
            </a:rPr>
            <a:t>  (88 per cent) optometry practices were </a:t>
          </a:r>
          <a:r>
            <a:rPr lang="en-GB" sz="1100" u="none">
              <a:solidFill>
                <a:sysClr val="windowText" lastClr="000000"/>
              </a:solidFill>
              <a:effectLst/>
              <a:latin typeface="+mn-lt"/>
              <a:ea typeface="+mn-ea"/>
              <a:cs typeface="+mn-cs"/>
            </a:rPr>
            <a:t>accredited to provide Eye Health Examinations Wales services in Wales in the 2015-16 financial</a:t>
          </a:r>
          <a:r>
            <a:rPr lang="en-GB" sz="1100" u="none" baseline="0">
              <a:solidFill>
                <a:sysClr val="windowText" lastClr="000000"/>
              </a:solidFill>
              <a:effectLst/>
              <a:latin typeface="+mn-lt"/>
              <a:ea typeface="+mn-ea"/>
              <a:cs typeface="+mn-cs"/>
            </a:rPr>
            <a:t> year; a 7 percentage point increase on the previous year.</a:t>
          </a:r>
          <a:r>
            <a:rPr lang="en-GB" sz="1100" u="none" baseline="0">
              <a:solidFill>
                <a:sysClr val="windowText" lastClr="000000"/>
              </a:solidFill>
            </a:rPr>
            <a:t> </a:t>
          </a:r>
        </a:p>
        <a:p>
          <a:pPr marL="0" marR="0" indent="0" algn="l" defTabSz="914400" eaLnBrk="1" fontAlgn="auto" latinLnBrk="0" hangingPunct="1">
            <a:lnSpc>
              <a:spcPct val="100000"/>
            </a:lnSpc>
            <a:spcBef>
              <a:spcPts val="0"/>
            </a:spcBef>
            <a:spcAft>
              <a:spcPts val="0"/>
            </a:spcAft>
            <a:buClrTx/>
            <a:buSzTx/>
            <a:buFontTx/>
            <a:buNone/>
            <a:tabLst/>
            <a:defRPr/>
          </a:pPr>
          <a:r>
            <a:rPr lang="en-GB" sz="1100" u="none" baseline="0">
              <a:solidFill>
                <a:sysClr val="windowText" lastClr="000000"/>
              </a:solidFill>
            </a:rPr>
            <a:t>216  (60 per cent) optometry practices were accredited </a:t>
          </a:r>
          <a:r>
            <a:rPr lang="en-GB" sz="1100" u="none">
              <a:solidFill>
                <a:sysClr val="windowText" lastClr="000000"/>
              </a:solidFill>
              <a:effectLst/>
              <a:latin typeface="+mn-lt"/>
              <a:ea typeface="+mn-ea"/>
              <a:cs typeface="+mn-cs"/>
            </a:rPr>
            <a:t>to provide Low Vision Service Wales services</a:t>
          </a:r>
          <a:r>
            <a:rPr lang="en-GB" sz="1100" u="none" baseline="0">
              <a:solidFill>
                <a:sysClr val="windowText" lastClr="000000"/>
              </a:solidFill>
            </a:rPr>
            <a:t> </a:t>
          </a:r>
          <a:r>
            <a:rPr lang="en-GB" sz="1100">
              <a:solidFill>
                <a:sysClr val="windowText" lastClr="000000"/>
              </a:solidFill>
              <a:effectLst/>
              <a:latin typeface="+mn-lt"/>
              <a:ea typeface="+mn-ea"/>
              <a:cs typeface="+mn-cs"/>
            </a:rPr>
            <a:t>in Wales in the 2015-16 financial</a:t>
          </a:r>
          <a:r>
            <a:rPr lang="en-GB" sz="1100" baseline="0">
              <a:solidFill>
                <a:sysClr val="windowText" lastClr="000000"/>
              </a:solidFill>
              <a:effectLst/>
              <a:latin typeface="+mn-lt"/>
              <a:ea typeface="+mn-ea"/>
              <a:cs typeface="+mn-cs"/>
            </a:rPr>
            <a:t> year; a 5 percentage point increase on the previous year.</a:t>
          </a:r>
          <a:endParaRPr lang="en-GB">
            <a:solidFill>
              <a:sysClr val="windowText" lastClr="000000"/>
            </a:solidFill>
            <a:effectLst/>
          </a:endParaRPr>
        </a:p>
        <a:p>
          <a:pPr algn="l"/>
          <a:endParaRPr lang="en-GB" sz="1100" u="none"/>
        </a:p>
      </xdr:txBody>
    </xdr:sp>
    <xdr:clientData/>
  </xdr:twoCellAnchor>
  <xdr:twoCellAnchor>
    <xdr:from>
      <xdr:col>0</xdr:col>
      <xdr:colOff>64477</xdr:colOff>
      <xdr:row>8</xdr:row>
      <xdr:rowOff>14655</xdr:rowOff>
    </xdr:from>
    <xdr:to>
      <xdr:col>6</xdr:col>
      <xdr:colOff>635977</xdr:colOff>
      <xdr:row>17</xdr:row>
      <xdr:rowOff>146539</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572964</xdr:colOff>
      <xdr:row>8</xdr:row>
      <xdr:rowOff>14655</xdr:rowOff>
    </xdr:from>
    <xdr:to>
      <xdr:col>10</xdr:col>
      <xdr:colOff>52753</xdr:colOff>
      <xdr:row>17</xdr:row>
      <xdr:rowOff>146539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6</xdr:row>
      <xdr:rowOff>95250</xdr:rowOff>
    </xdr:from>
    <xdr:to>
      <xdr:col>5</xdr:col>
      <xdr:colOff>512885</xdr:colOff>
      <xdr:row>8</xdr:row>
      <xdr:rowOff>168520</xdr:rowOff>
    </xdr:to>
    <xdr:sp macro="" textlink="">
      <xdr:nvSpPr>
        <xdr:cNvPr id="13" name="TextBox 12"/>
        <xdr:cNvSpPr txBox="1"/>
      </xdr:nvSpPr>
      <xdr:spPr>
        <a:xfrm>
          <a:off x="0" y="1502019"/>
          <a:ext cx="3722077" cy="454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u="sng"/>
            <a:t>Chart</a:t>
          </a:r>
          <a:r>
            <a:rPr lang="en-GB" sz="1100" u="sng" baseline="0"/>
            <a:t> 3a: </a:t>
          </a:r>
          <a:r>
            <a:rPr lang="en-GB" sz="1100" u="sng"/>
            <a:t>Percentage of optometry practices that were accredited to provide Eye Health Examinations Wales services</a:t>
          </a:r>
        </a:p>
      </xdr:txBody>
    </xdr:sp>
    <xdr:clientData/>
  </xdr:twoCellAnchor>
  <xdr:twoCellAnchor>
    <xdr:from>
      <xdr:col>5</xdr:col>
      <xdr:colOff>293077</xdr:colOff>
      <xdr:row>6</xdr:row>
      <xdr:rowOff>95252</xdr:rowOff>
    </xdr:from>
    <xdr:to>
      <xdr:col>11</xdr:col>
      <xdr:colOff>205154</xdr:colOff>
      <xdr:row>8</xdr:row>
      <xdr:rowOff>168522</xdr:rowOff>
    </xdr:to>
    <xdr:sp macro="" textlink="">
      <xdr:nvSpPr>
        <xdr:cNvPr id="14" name="TextBox 13"/>
        <xdr:cNvSpPr txBox="1"/>
      </xdr:nvSpPr>
      <xdr:spPr>
        <a:xfrm>
          <a:off x="3502269" y="1502021"/>
          <a:ext cx="3722077" cy="454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u="sng"/>
            <a:t>Chart</a:t>
          </a:r>
          <a:r>
            <a:rPr lang="en-GB" sz="1100" u="sng" baseline="0"/>
            <a:t> 3b: </a:t>
          </a:r>
          <a:r>
            <a:rPr lang="en-GB" sz="1100" u="sng"/>
            <a:t>Percentage of optometry practices that were accredited to provide Low Vision Service Wales services</a:t>
          </a:r>
        </a:p>
      </xdr:txBody>
    </xdr:sp>
    <xdr:clientData/>
  </xdr:twoCellAnchor>
  <xdr:twoCellAnchor>
    <xdr:from>
      <xdr:col>4</xdr:col>
      <xdr:colOff>416171</xdr:colOff>
      <xdr:row>9</xdr:row>
      <xdr:rowOff>161192</xdr:rowOff>
    </xdr:from>
    <xdr:to>
      <xdr:col>6</xdr:col>
      <xdr:colOff>496767</xdr:colOff>
      <xdr:row>15</xdr:row>
      <xdr:rowOff>51289</xdr:rowOff>
    </xdr:to>
    <xdr:sp macro="" textlink="">
      <xdr:nvSpPr>
        <xdr:cNvPr id="15" name="Rectangle 14"/>
        <xdr:cNvSpPr/>
      </xdr:nvSpPr>
      <xdr:spPr>
        <a:xfrm>
          <a:off x="2807679" y="2154115"/>
          <a:ext cx="1569426" cy="106240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u="none"/>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3</xdr:row>
      <xdr:rowOff>51289</xdr:rowOff>
    </xdr:to>
    <xdr:pic>
      <xdr:nvPicPr>
        <xdr:cNvPr id="2" name="Picture 1" descr="P:\statshare\StatsBranding\Images-logos\banne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21389" cy="879964"/>
        </a:xfrm>
        <a:prstGeom prst="rect">
          <a:avLst/>
        </a:prstGeom>
        <a:noFill/>
        <a:ln>
          <a:noFill/>
        </a:ln>
      </xdr:spPr>
    </xdr:pic>
    <xdr:clientData/>
  </xdr:twoCellAnchor>
  <xdr:twoCellAnchor>
    <xdr:from>
      <xdr:col>3</xdr:col>
      <xdr:colOff>400050</xdr:colOff>
      <xdr:row>0</xdr:row>
      <xdr:rowOff>95251</xdr:rowOff>
    </xdr:from>
    <xdr:to>
      <xdr:col>8</xdr:col>
      <xdr:colOff>409575</xdr:colOff>
      <xdr:row>2</xdr:row>
      <xdr:rowOff>133350</xdr:rowOff>
    </xdr:to>
    <xdr:sp macro="" textlink="">
      <xdr:nvSpPr>
        <xdr:cNvPr id="3" name="TextBox 2"/>
        <xdr:cNvSpPr txBox="1"/>
      </xdr:nvSpPr>
      <xdr:spPr>
        <a:xfrm>
          <a:off x="2085975" y="95251"/>
          <a:ext cx="3819525" cy="676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a:solidFill>
                <a:schemeClr val="bg1"/>
              </a:solidFill>
            </a:rPr>
            <a:t>Eye Care</a:t>
          </a:r>
          <a:r>
            <a:rPr lang="en-GB" sz="3200" baseline="0">
              <a:solidFill>
                <a:schemeClr val="bg1"/>
              </a:solidFill>
            </a:rPr>
            <a:t> Dashboard</a:t>
          </a:r>
          <a:endParaRPr lang="en-GB" sz="3200">
            <a:solidFill>
              <a:schemeClr val="bg1"/>
            </a:solidFill>
          </a:endParaRPr>
        </a:p>
      </xdr:txBody>
    </xdr:sp>
    <xdr:clientData/>
  </xdr:twoCellAnchor>
  <xdr:twoCellAnchor>
    <xdr:from>
      <xdr:col>8</xdr:col>
      <xdr:colOff>131927</xdr:colOff>
      <xdr:row>3</xdr:row>
      <xdr:rowOff>131884</xdr:rowOff>
    </xdr:from>
    <xdr:to>
      <xdr:col>9</xdr:col>
      <xdr:colOff>652140</xdr:colOff>
      <xdr:row>5</xdr:row>
      <xdr:rowOff>80596</xdr:rowOff>
    </xdr:to>
    <xdr:sp macro="" textlink="">
      <xdr:nvSpPr>
        <xdr:cNvPr id="4" name="Pentagon 3">
          <a:hlinkClick xmlns:r="http://schemas.openxmlformats.org/officeDocument/2006/relationships" r:id="rId2"/>
        </xdr:cNvPr>
        <xdr:cNvSpPr/>
      </xdr:nvSpPr>
      <xdr:spPr>
        <a:xfrm>
          <a:off x="5627119" y="959826"/>
          <a:ext cx="1282213" cy="476251"/>
        </a:xfrm>
        <a:prstGeom prst="homePlate">
          <a:avLst/>
        </a:prstGeom>
        <a:solidFill>
          <a:srgbClr val="032163"/>
        </a:solid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Low Vision Service</a:t>
          </a:r>
        </a:p>
      </xdr:txBody>
    </xdr:sp>
    <xdr:clientData/>
  </xdr:twoCellAnchor>
  <xdr:twoCellAnchor>
    <xdr:from>
      <xdr:col>0</xdr:col>
      <xdr:colOff>95249</xdr:colOff>
      <xdr:row>3</xdr:row>
      <xdr:rowOff>131885</xdr:rowOff>
    </xdr:from>
    <xdr:to>
      <xdr:col>2</xdr:col>
      <xdr:colOff>483577</xdr:colOff>
      <xdr:row>5</xdr:row>
      <xdr:rowOff>87923</xdr:rowOff>
    </xdr:to>
    <xdr:sp macro="" textlink="">
      <xdr:nvSpPr>
        <xdr:cNvPr id="5" name="Pentagon 4">
          <a:hlinkClick xmlns:r="http://schemas.openxmlformats.org/officeDocument/2006/relationships" r:id="rId3"/>
        </xdr:cNvPr>
        <xdr:cNvSpPr/>
      </xdr:nvSpPr>
      <xdr:spPr>
        <a:xfrm flipH="1">
          <a:off x="95249" y="959827"/>
          <a:ext cx="1311520" cy="483577"/>
        </a:xfrm>
        <a:prstGeom prst="homePlate">
          <a:avLst/>
        </a:prstGeom>
        <a:solidFill>
          <a:srgbClr val="032163"/>
        </a:solid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lt1"/>
              </a:solidFill>
              <a:effectLst/>
              <a:latin typeface="+mn-lt"/>
              <a:ea typeface="+mn-ea"/>
              <a:cs typeface="+mn-cs"/>
            </a:rPr>
            <a:t>Optometry Practices</a:t>
          </a:r>
          <a:endParaRPr lang="en-GB">
            <a:effectLst/>
          </a:endParaRPr>
        </a:p>
      </xdr:txBody>
    </xdr:sp>
    <xdr:clientData/>
  </xdr:twoCellAnchor>
  <xdr:twoCellAnchor editAs="oneCell">
    <xdr:from>
      <xdr:col>9</xdr:col>
      <xdr:colOff>227135</xdr:colOff>
      <xdr:row>21</xdr:row>
      <xdr:rowOff>97911</xdr:rowOff>
    </xdr:from>
    <xdr:to>
      <xdr:col>10</xdr:col>
      <xdr:colOff>14654</xdr:colOff>
      <xdr:row>23</xdr:row>
      <xdr:rowOff>161193</xdr:rowOff>
    </xdr:to>
    <xdr:pic>
      <xdr:nvPicPr>
        <xdr:cNvPr id="6" name="Picture 5">
          <a:hlinkClick xmlns:r="http://schemas.openxmlformats.org/officeDocument/2006/relationships" r:id="rId4"/>
        </xdr:cNvPr>
        <xdr:cNvPicPr>
          <a:picLocks noChangeAspect="1"/>
        </xdr:cNvPicPr>
      </xdr:nvPicPr>
      <xdr:blipFill rotWithShape="1">
        <a:blip xmlns:r="http://schemas.openxmlformats.org/officeDocument/2006/relationships" r:embed="rId5"/>
        <a:srcRect l="27014" t="12263" r="26934" b="13642"/>
        <a:stretch/>
      </xdr:blipFill>
      <xdr:spPr>
        <a:xfrm>
          <a:off x="6485060" y="4393686"/>
          <a:ext cx="492369" cy="444282"/>
        </a:xfrm>
        <a:prstGeom prst="rect">
          <a:avLst/>
        </a:prstGeom>
      </xdr:spPr>
    </xdr:pic>
    <xdr:clientData/>
  </xdr:twoCellAnchor>
  <xdr:twoCellAnchor>
    <xdr:from>
      <xdr:col>6</xdr:col>
      <xdr:colOff>102577</xdr:colOff>
      <xdr:row>9</xdr:row>
      <xdr:rowOff>36634</xdr:rowOff>
    </xdr:from>
    <xdr:to>
      <xdr:col>9</xdr:col>
      <xdr:colOff>564173</xdr:colOff>
      <xdr:row>20</xdr:row>
      <xdr:rowOff>168518</xdr:rowOff>
    </xdr:to>
    <xdr:sp macro="" textlink="">
      <xdr:nvSpPr>
        <xdr:cNvPr id="9" name="Rectangle 8"/>
        <xdr:cNvSpPr/>
      </xdr:nvSpPr>
      <xdr:spPr>
        <a:xfrm>
          <a:off x="4073769" y="2212730"/>
          <a:ext cx="2747596" cy="204421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rPr>
            <a:t>Chart </a:t>
          </a:r>
          <a:r>
            <a:rPr lang="en-GB" sz="1100" baseline="0">
              <a:solidFill>
                <a:sysClr val="windowText" lastClr="000000"/>
              </a:solidFill>
            </a:rPr>
            <a:t>4 shows that the total number of referrals has increased over the last 4 years. This increase has been especially large since October 2014 due to the change in scope of the data source, see note below.</a:t>
          </a:r>
        </a:p>
        <a:p>
          <a:pPr algn="l"/>
          <a:endParaRPr lang="en-GB" sz="1100" baseline="0">
            <a:solidFill>
              <a:sysClr val="windowText" lastClr="000000"/>
            </a:solidFill>
          </a:endParaRPr>
        </a:p>
        <a:p>
          <a:pPr algn="l"/>
          <a:r>
            <a:rPr lang="en-GB" sz="1100" baseline="0">
              <a:solidFill>
                <a:sysClr val="windowText" lastClr="000000"/>
              </a:solidFill>
            </a:rPr>
            <a:t>The number of referrals from GPs has decreased over the same period of time. There were over 8,000 fewer GP referrals in 2014-15 than in 2015-16.</a:t>
          </a:r>
          <a:endParaRPr lang="en-GB" sz="1100">
            <a:solidFill>
              <a:sysClr val="windowText" lastClr="000000"/>
            </a:solidFill>
          </a:endParaRPr>
        </a:p>
      </xdr:txBody>
    </xdr:sp>
    <xdr:clientData/>
  </xdr:twoCellAnchor>
  <xdr:twoCellAnchor>
    <xdr:from>
      <xdr:col>0</xdr:col>
      <xdr:colOff>102577</xdr:colOff>
      <xdr:row>9</xdr:row>
      <xdr:rowOff>124558</xdr:rowOff>
    </xdr:from>
    <xdr:to>
      <xdr:col>6</xdr:col>
      <xdr:colOff>21981</xdr:colOff>
      <xdr:row>21</xdr:row>
      <xdr:rowOff>100380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131885</xdr:colOff>
      <xdr:row>7</xdr:row>
      <xdr:rowOff>38100</xdr:rowOff>
    </xdr:from>
    <xdr:to>
      <xdr:col>5</xdr:col>
      <xdr:colOff>168519</xdr:colOff>
      <xdr:row>9</xdr:row>
      <xdr:rowOff>139212</xdr:rowOff>
    </xdr:to>
    <xdr:sp macro="" textlink="">
      <xdr:nvSpPr>
        <xdr:cNvPr id="13" name="TextBox 12"/>
        <xdr:cNvSpPr txBox="1"/>
      </xdr:nvSpPr>
      <xdr:spPr>
        <a:xfrm>
          <a:off x="131885" y="1833196"/>
          <a:ext cx="3245826" cy="482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0" u="sng"/>
            <a:t>Chart 4: N</a:t>
          </a:r>
          <a:r>
            <a:rPr lang="en-GB" sz="1100" b="0" u="sng" baseline="0"/>
            <a:t>umber of GP and total referrals for first outpatient appointment for ophthalmology</a:t>
          </a:r>
          <a:r>
            <a:rPr lang="en-GB" sz="1100" b="0" u="sng">
              <a:solidFill>
                <a:schemeClr val="dk1"/>
              </a:solidFill>
              <a:effectLst/>
              <a:latin typeface="+mn-lt"/>
              <a:ea typeface="+mn-ea"/>
              <a:cs typeface="+mn-cs"/>
            </a:rPr>
            <a:t>*</a:t>
          </a:r>
        </a:p>
      </xdr:txBody>
    </xdr:sp>
    <xdr:clientData/>
  </xdr:twoCellAnchor>
  <xdr:twoCellAnchor>
    <xdr:from>
      <xdr:col>4</xdr:col>
      <xdr:colOff>80596</xdr:colOff>
      <xdr:row>18</xdr:row>
      <xdr:rowOff>168519</xdr:rowOff>
    </xdr:from>
    <xdr:to>
      <xdr:col>5</xdr:col>
      <xdr:colOff>227133</xdr:colOff>
      <xdr:row>20</xdr:row>
      <xdr:rowOff>102576</xdr:rowOff>
    </xdr:to>
    <xdr:sp macro="" textlink="">
      <xdr:nvSpPr>
        <xdr:cNvPr id="7" name="TextBox 6"/>
        <xdr:cNvSpPr txBox="1"/>
      </xdr:nvSpPr>
      <xdr:spPr>
        <a:xfrm>
          <a:off x="2527788" y="3875942"/>
          <a:ext cx="908537" cy="315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700">
              <a:latin typeface="Arial" panose="020B0604020202020204" pitchFamily="34" charset="0"/>
              <a:cs typeface="Arial" panose="020B0604020202020204" pitchFamily="34" charset="0"/>
            </a:rPr>
            <a:t>Data</a:t>
          </a:r>
          <a:r>
            <a:rPr lang="en-GB" sz="700" baseline="0">
              <a:latin typeface="Arial" panose="020B0604020202020204" pitchFamily="34" charset="0"/>
              <a:cs typeface="Arial" panose="020B0604020202020204" pitchFamily="34" charset="0"/>
            </a:rPr>
            <a:t> downloaded on 09/05/2016</a:t>
          </a:r>
          <a:endParaRPr lang="en-GB" sz="7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30771</xdr:colOff>
      <xdr:row>3</xdr:row>
      <xdr:rowOff>51289</xdr:rowOff>
    </xdr:to>
    <xdr:pic>
      <xdr:nvPicPr>
        <xdr:cNvPr id="2" name="Picture 1" descr="P:\statshare\StatsBranding\Images-logos\banne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21389" cy="879964"/>
        </a:xfrm>
        <a:prstGeom prst="rect">
          <a:avLst/>
        </a:prstGeom>
        <a:noFill/>
        <a:ln>
          <a:noFill/>
        </a:ln>
      </xdr:spPr>
    </xdr:pic>
    <xdr:clientData/>
  </xdr:twoCellAnchor>
  <xdr:twoCellAnchor>
    <xdr:from>
      <xdr:col>3</xdr:col>
      <xdr:colOff>400050</xdr:colOff>
      <xdr:row>0</xdr:row>
      <xdr:rowOff>95251</xdr:rowOff>
    </xdr:from>
    <xdr:to>
      <xdr:col>8</xdr:col>
      <xdr:colOff>409575</xdr:colOff>
      <xdr:row>2</xdr:row>
      <xdr:rowOff>133350</xdr:rowOff>
    </xdr:to>
    <xdr:sp macro="" textlink="">
      <xdr:nvSpPr>
        <xdr:cNvPr id="3" name="TextBox 2"/>
        <xdr:cNvSpPr txBox="1"/>
      </xdr:nvSpPr>
      <xdr:spPr>
        <a:xfrm>
          <a:off x="2085975" y="95251"/>
          <a:ext cx="3819525" cy="676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a:solidFill>
                <a:schemeClr val="bg1"/>
              </a:solidFill>
            </a:rPr>
            <a:t>Eye Care</a:t>
          </a:r>
          <a:r>
            <a:rPr lang="en-GB" sz="3200" baseline="0">
              <a:solidFill>
                <a:schemeClr val="bg1"/>
              </a:solidFill>
            </a:rPr>
            <a:t> Dashboard</a:t>
          </a:r>
          <a:endParaRPr lang="en-GB" sz="3200">
            <a:solidFill>
              <a:schemeClr val="bg1"/>
            </a:solidFill>
          </a:endParaRPr>
        </a:p>
      </xdr:txBody>
    </xdr:sp>
    <xdr:clientData/>
  </xdr:twoCellAnchor>
  <xdr:twoCellAnchor>
    <xdr:from>
      <xdr:col>0</xdr:col>
      <xdr:colOff>95248</xdr:colOff>
      <xdr:row>3</xdr:row>
      <xdr:rowOff>131884</xdr:rowOff>
    </xdr:from>
    <xdr:to>
      <xdr:col>2</xdr:col>
      <xdr:colOff>483576</xdr:colOff>
      <xdr:row>5</xdr:row>
      <xdr:rowOff>241789</xdr:rowOff>
    </xdr:to>
    <xdr:sp macro="" textlink="">
      <xdr:nvSpPr>
        <xdr:cNvPr id="5" name="Pentagon 4">
          <a:hlinkClick xmlns:r="http://schemas.openxmlformats.org/officeDocument/2006/relationships" r:id="rId2"/>
        </xdr:cNvPr>
        <xdr:cNvSpPr/>
      </xdr:nvSpPr>
      <xdr:spPr>
        <a:xfrm flipH="1">
          <a:off x="95248" y="959826"/>
          <a:ext cx="1333501" cy="490905"/>
        </a:xfrm>
        <a:prstGeom prst="homePlate">
          <a:avLst/>
        </a:prstGeom>
        <a:solidFill>
          <a:srgbClr val="032163"/>
        </a:solid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Referrals to HES</a:t>
          </a:r>
        </a:p>
      </xdr:txBody>
    </xdr:sp>
    <xdr:clientData/>
  </xdr:twoCellAnchor>
  <xdr:twoCellAnchor editAs="oneCell">
    <xdr:from>
      <xdr:col>9</xdr:col>
      <xdr:colOff>227135</xdr:colOff>
      <xdr:row>21</xdr:row>
      <xdr:rowOff>97911</xdr:rowOff>
    </xdr:from>
    <xdr:to>
      <xdr:col>11</xdr:col>
      <xdr:colOff>0</xdr:colOff>
      <xdr:row>23</xdr:row>
      <xdr:rowOff>161193</xdr:rowOff>
    </xdr:to>
    <xdr:pic>
      <xdr:nvPicPr>
        <xdr:cNvPr id="6" name="Picture 5">
          <a:hlinkClick xmlns:r="http://schemas.openxmlformats.org/officeDocument/2006/relationships" r:id="rId3"/>
        </xdr:cNvPr>
        <xdr:cNvPicPr>
          <a:picLocks noChangeAspect="1"/>
        </xdr:cNvPicPr>
      </xdr:nvPicPr>
      <xdr:blipFill rotWithShape="1">
        <a:blip xmlns:r="http://schemas.openxmlformats.org/officeDocument/2006/relationships" r:embed="rId4"/>
        <a:srcRect l="27014" t="12263" r="26934" b="13642"/>
        <a:stretch/>
      </xdr:blipFill>
      <xdr:spPr>
        <a:xfrm>
          <a:off x="6485060" y="4393686"/>
          <a:ext cx="492369" cy="4442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8</xdr:col>
          <xdr:colOff>285750</xdr:colOff>
          <xdr:row>8</xdr:row>
          <xdr:rowOff>47625</xdr:rowOff>
        </xdr:to>
        <xdr:sp macro="" textlink="">
          <xdr:nvSpPr>
            <xdr:cNvPr id="23555" name="Drop Down 3" hidden="1">
              <a:extLst>
                <a:ext uri="{63B3BB69-23CF-44E3-9099-C40C66FF867C}">
                  <a14:compatExt spid="_x0000_s23555"/>
                </a:ext>
              </a:extLst>
            </xdr:cNvPr>
            <xdr:cNvSpPr/>
          </xdr:nvSpPr>
          <xdr:spPr>
            <a:xfrm>
              <a:off x="0" y="0"/>
              <a:ext cx="0" cy="0"/>
            </a:xfrm>
            <a:prstGeom prst="rect">
              <a:avLst/>
            </a:prstGeom>
          </xdr:spPr>
        </xdr:sp>
        <xdr:clientData fLocksWithSheet="0"/>
      </xdr:twoCellAnchor>
    </mc:Choice>
    <mc:Fallback/>
  </mc:AlternateContent>
  <xdr:twoCellAnchor>
    <xdr:from>
      <xdr:col>5</xdr:col>
      <xdr:colOff>153866</xdr:colOff>
      <xdr:row>10</xdr:row>
      <xdr:rowOff>102575</xdr:rowOff>
    </xdr:from>
    <xdr:to>
      <xdr:col>9</xdr:col>
      <xdr:colOff>356382</xdr:colOff>
      <xdr:row>20</xdr:row>
      <xdr:rowOff>108729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87923</xdr:colOff>
      <xdr:row>11</xdr:row>
      <xdr:rowOff>175846</xdr:rowOff>
    </xdr:from>
    <xdr:to>
      <xdr:col>5</xdr:col>
      <xdr:colOff>29308</xdr:colOff>
      <xdr:row>19</xdr:row>
      <xdr:rowOff>7327</xdr:rowOff>
    </xdr:to>
    <xdr:sp macro="" textlink="">
      <xdr:nvSpPr>
        <xdr:cNvPr id="9" name="Rectangle 8"/>
        <xdr:cNvSpPr/>
      </xdr:nvSpPr>
      <xdr:spPr>
        <a:xfrm>
          <a:off x="87923" y="2542442"/>
          <a:ext cx="3172558" cy="136280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xdr:txBody>
    </xdr:sp>
    <xdr:clientData/>
  </xdr:twoCellAnchor>
  <xdr:twoCellAnchor>
    <xdr:from>
      <xdr:col>8</xdr:col>
      <xdr:colOff>95251</xdr:colOff>
      <xdr:row>3</xdr:row>
      <xdr:rowOff>131886</xdr:rowOff>
    </xdr:from>
    <xdr:to>
      <xdr:col>9</xdr:col>
      <xdr:colOff>615464</xdr:colOff>
      <xdr:row>5</xdr:row>
      <xdr:rowOff>227136</xdr:rowOff>
    </xdr:to>
    <xdr:sp macro="" textlink="">
      <xdr:nvSpPr>
        <xdr:cNvPr id="10" name="Pentagon 9">
          <a:hlinkClick xmlns:r="http://schemas.openxmlformats.org/officeDocument/2006/relationships" r:id="rId6"/>
        </xdr:cNvPr>
        <xdr:cNvSpPr/>
      </xdr:nvSpPr>
      <xdr:spPr>
        <a:xfrm>
          <a:off x="5612424" y="959828"/>
          <a:ext cx="1282213" cy="476250"/>
        </a:xfrm>
        <a:prstGeom prst="homePlate">
          <a:avLst/>
        </a:prstGeom>
        <a:solidFill>
          <a:srgbClr val="032163"/>
        </a:solid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DESW</a:t>
          </a:r>
          <a:r>
            <a:rPr lang="en-GB" sz="1100" baseline="0"/>
            <a:t> Appointments</a:t>
          </a:r>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671633</xdr:colOff>
      <xdr:row>3</xdr:row>
      <xdr:rowOff>51289</xdr:rowOff>
    </xdr:to>
    <xdr:pic>
      <xdr:nvPicPr>
        <xdr:cNvPr id="2" name="Picture 1" descr="P:\statshare\StatsBranding\Images-logos\banne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29095" cy="879231"/>
        </a:xfrm>
        <a:prstGeom prst="rect">
          <a:avLst/>
        </a:prstGeom>
        <a:noFill/>
        <a:ln>
          <a:noFill/>
        </a:ln>
      </xdr:spPr>
    </xdr:pic>
    <xdr:clientData/>
  </xdr:twoCellAnchor>
  <xdr:twoCellAnchor>
    <xdr:from>
      <xdr:col>3</xdr:col>
      <xdr:colOff>400050</xdr:colOff>
      <xdr:row>0</xdr:row>
      <xdr:rowOff>95251</xdr:rowOff>
    </xdr:from>
    <xdr:to>
      <xdr:col>8</xdr:col>
      <xdr:colOff>409575</xdr:colOff>
      <xdr:row>2</xdr:row>
      <xdr:rowOff>133350</xdr:rowOff>
    </xdr:to>
    <xdr:sp macro="" textlink="">
      <xdr:nvSpPr>
        <xdr:cNvPr id="3" name="TextBox 2"/>
        <xdr:cNvSpPr txBox="1"/>
      </xdr:nvSpPr>
      <xdr:spPr>
        <a:xfrm>
          <a:off x="2105025" y="95251"/>
          <a:ext cx="3819525" cy="676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a:solidFill>
                <a:schemeClr val="bg1"/>
              </a:solidFill>
            </a:rPr>
            <a:t>Eye Care</a:t>
          </a:r>
          <a:r>
            <a:rPr lang="en-GB" sz="3200" baseline="0">
              <a:solidFill>
                <a:schemeClr val="bg1"/>
              </a:solidFill>
            </a:rPr>
            <a:t> Dashboard</a:t>
          </a:r>
          <a:endParaRPr lang="en-GB" sz="3200">
            <a:solidFill>
              <a:schemeClr val="bg1"/>
            </a:solidFill>
          </a:endParaRPr>
        </a:p>
      </xdr:txBody>
    </xdr:sp>
    <xdr:clientData/>
  </xdr:twoCellAnchor>
  <xdr:twoCellAnchor>
    <xdr:from>
      <xdr:col>0</xdr:col>
      <xdr:colOff>95248</xdr:colOff>
      <xdr:row>3</xdr:row>
      <xdr:rowOff>131884</xdr:rowOff>
    </xdr:from>
    <xdr:to>
      <xdr:col>2</xdr:col>
      <xdr:colOff>483576</xdr:colOff>
      <xdr:row>5</xdr:row>
      <xdr:rowOff>241789</xdr:rowOff>
    </xdr:to>
    <xdr:sp macro="" textlink="">
      <xdr:nvSpPr>
        <xdr:cNvPr id="4" name="Pentagon 3">
          <a:hlinkClick xmlns:r="http://schemas.openxmlformats.org/officeDocument/2006/relationships" r:id="rId2"/>
        </xdr:cNvPr>
        <xdr:cNvSpPr/>
      </xdr:nvSpPr>
      <xdr:spPr>
        <a:xfrm flipH="1">
          <a:off x="95248" y="960559"/>
          <a:ext cx="1331303" cy="490905"/>
        </a:xfrm>
        <a:prstGeom prst="homePlate">
          <a:avLst/>
        </a:prstGeom>
        <a:solidFill>
          <a:srgbClr val="032163"/>
        </a:solid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Low Vision Service</a:t>
          </a:r>
        </a:p>
      </xdr:txBody>
    </xdr:sp>
    <xdr:clientData/>
  </xdr:twoCellAnchor>
  <xdr:twoCellAnchor editAs="oneCell">
    <xdr:from>
      <xdr:col>9</xdr:col>
      <xdr:colOff>227135</xdr:colOff>
      <xdr:row>21</xdr:row>
      <xdr:rowOff>97911</xdr:rowOff>
    </xdr:from>
    <xdr:to>
      <xdr:col>10</xdr:col>
      <xdr:colOff>7326</xdr:colOff>
      <xdr:row>23</xdr:row>
      <xdr:rowOff>161193</xdr:rowOff>
    </xdr:to>
    <xdr:pic>
      <xdr:nvPicPr>
        <xdr:cNvPr id="5" name="Picture 4">
          <a:hlinkClick xmlns:r="http://schemas.openxmlformats.org/officeDocument/2006/relationships" r:id="rId3"/>
        </xdr:cNvPr>
        <xdr:cNvPicPr>
          <a:picLocks noChangeAspect="1"/>
        </xdr:cNvPicPr>
      </xdr:nvPicPr>
      <xdr:blipFill rotWithShape="1">
        <a:blip xmlns:r="http://schemas.openxmlformats.org/officeDocument/2006/relationships" r:embed="rId4"/>
        <a:srcRect l="27014" t="12263" r="26934" b="13642"/>
        <a:stretch/>
      </xdr:blipFill>
      <xdr:spPr>
        <a:xfrm>
          <a:off x="6504110" y="4365111"/>
          <a:ext cx="494567" cy="444282"/>
        </a:xfrm>
        <a:prstGeom prst="rect">
          <a:avLst/>
        </a:prstGeom>
      </xdr:spPr>
    </xdr:pic>
    <xdr:clientData/>
  </xdr:twoCellAnchor>
  <xdr:twoCellAnchor>
    <xdr:from>
      <xdr:col>8</xdr:col>
      <xdr:colOff>95251</xdr:colOff>
      <xdr:row>3</xdr:row>
      <xdr:rowOff>131886</xdr:rowOff>
    </xdr:from>
    <xdr:to>
      <xdr:col>9</xdr:col>
      <xdr:colOff>615464</xdr:colOff>
      <xdr:row>5</xdr:row>
      <xdr:rowOff>227136</xdr:rowOff>
    </xdr:to>
    <xdr:sp macro="" textlink="">
      <xdr:nvSpPr>
        <xdr:cNvPr id="9" name="Pentagon 8">
          <a:hlinkClick xmlns:r="http://schemas.openxmlformats.org/officeDocument/2006/relationships" r:id="rId5"/>
        </xdr:cNvPr>
        <xdr:cNvSpPr/>
      </xdr:nvSpPr>
      <xdr:spPr>
        <a:xfrm>
          <a:off x="5610226" y="960561"/>
          <a:ext cx="1282213" cy="476250"/>
        </a:xfrm>
        <a:prstGeom prst="homePlate">
          <a:avLst/>
        </a:prstGeom>
        <a:solidFill>
          <a:srgbClr val="032163"/>
        </a:solid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Summary</a:t>
          </a:r>
        </a:p>
      </xdr:txBody>
    </xdr:sp>
    <xdr:clientData/>
  </xdr:twoCellAnchor>
  <xdr:twoCellAnchor>
    <xdr:from>
      <xdr:col>4</xdr:col>
      <xdr:colOff>890955</xdr:colOff>
      <xdr:row>5</xdr:row>
      <xdr:rowOff>315059</xdr:rowOff>
    </xdr:from>
    <xdr:to>
      <xdr:col>9</xdr:col>
      <xdr:colOff>65943</xdr:colOff>
      <xdr:row>17</xdr:row>
      <xdr:rowOff>285749</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29308</xdr:colOff>
      <xdr:row>17</xdr:row>
      <xdr:rowOff>271096</xdr:rowOff>
    </xdr:from>
    <xdr:to>
      <xdr:col>9</xdr:col>
      <xdr:colOff>263769</xdr:colOff>
      <xdr:row>20</xdr:row>
      <xdr:rowOff>139212</xdr:rowOff>
    </xdr:to>
    <xdr:sp macro="" textlink="">
      <xdr:nvSpPr>
        <xdr:cNvPr id="6" name="TextBox 5"/>
        <xdr:cNvSpPr txBox="1"/>
      </xdr:nvSpPr>
      <xdr:spPr>
        <a:xfrm>
          <a:off x="3238500" y="3612173"/>
          <a:ext cx="3487615" cy="608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The percentage of scheduled DESW</a:t>
          </a:r>
          <a:r>
            <a:rPr lang="en-GB" sz="1100" baseline="0"/>
            <a:t> appointments where results were reported increased by 2 percentage points between the 2014-15 and 2015-16 financial years.</a:t>
          </a:r>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671633</xdr:colOff>
      <xdr:row>3</xdr:row>
      <xdr:rowOff>51289</xdr:rowOff>
    </xdr:to>
    <xdr:pic>
      <xdr:nvPicPr>
        <xdr:cNvPr id="2" name="Picture 1" descr="P:\statshare\StatsBranding\Images-logos\banne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20058" cy="879964"/>
        </a:xfrm>
        <a:prstGeom prst="rect">
          <a:avLst/>
        </a:prstGeom>
        <a:noFill/>
        <a:ln>
          <a:noFill/>
        </a:ln>
      </xdr:spPr>
    </xdr:pic>
    <xdr:clientData/>
  </xdr:twoCellAnchor>
  <xdr:twoCellAnchor>
    <xdr:from>
      <xdr:col>3</xdr:col>
      <xdr:colOff>400050</xdr:colOff>
      <xdr:row>0</xdr:row>
      <xdr:rowOff>95251</xdr:rowOff>
    </xdr:from>
    <xdr:to>
      <xdr:col>8</xdr:col>
      <xdr:colOff>409575</xdr:colOff>
      <xdr:row>2</xdr:row>
      <xdr:rowOff>133350</xdr:rowOff>
    </xdr:to>
    <xdr:sp macro="" textlink="">
      <xdr:nvSpPr>
        <xdr:cNvPr id="3" name="TextBox 2"/>
        <xdr:cNvSpPr txBox="1"/>
      </xdr:nvSpPr>
      <xdr:spPr>
        <a:xfrm>
          <a:off x="2028825" y="95251"/>
          <a:ext cx="4095750" cy="676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a:solidFill>
                <a:schemeClr val="bg1"/>
              </a:solidFill>
            </a:rPr>
            <a:t>Eye Care</a:t>
          </a:r>
          <a:r>
            <a:rPr lang="en-GB" sz="3200" baseline="0">
              <a:solidFill>
                <a:schemeClr val="bg1"/>
              </a:solidFill>
            </a:rPr>
            <a:t> Dashboard</a:t>
          </a:r>
          <a:endParaRPr lang="en-GB" sz="3200">
            <a:solidFill>
              <a:schemeClr val="bg1"/>
            </a:solidFill>
          </a:endParaRPr>
        </a:p>
      </xdr:txBody>
    </xdr:sp>
    <xdr:clientData/>
  </xdr:twoCellAnchor>
  <xdr:twoCellAnchor>
    <xdr:from>
      <xdr:col>0</xdr:col>
      <xdr:colOff>95248</xdr:colOff>
      <xdr:row>3</xdr:row>
      <xdr:rowOff>131884</xdr:rowOff>
    </xdr:from>
    <xdr:to>
      <xdr:col>2</xdr:col>
      <xdr:colOff>483576</xdr:colOff>
      <xdr:row>5</xdr:row>
      <xdr:rowOff>241789</xdr:rowOff>
    </xdr:to>
    <xdr:sp macro="" textlink="">
      <xdr:nvSpPr>
        <xdr:cNvPr id="4" name="Pentagon 3">
          <a:hlinkClick xmlns:r="http://schemas.openxmlformats.org/officeDocument/2006/relationships" r:id="rId2"/>
        </xdr:cNvPr>
        <xdr:cNvSpPr/>
      </xdr:nvSpPr>
      <xdr:spPr>
        <a:xfrm flipH="1">
          <a:off x="47623" y="960559"/>
          <a:ext cx="1331303" cy="490905"/>
        </a:xfrm>
        <a:prstGeom prst="homePlate">
          <a:avLst/>
        </a:prstGeom>
        <a:solidFill>
          <a:srgbClr val="032163"/>
        </a:solid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DESW Appointments</a:t>
          </a:r>
        </a:p>
      </xdr:txBody>
    </xdr:sp>
    <xdr:clientData/>
  </xdr:twoCellAnchor>
  <xdr:twoCellAnchor editAs="oneCell">
    <xdr:from>
      <xdr:col>9</xdr:col>
      <xdr:colOff>227135</xdr:colOff>
      <xdr:row>21</xdr:row>
      <xdr:rowOff>97911</xdr:rowOff>
    </xdr:from>
    <xdr:to>
      <xdr:col>10</xdr:col>
      <xdr:colOff>7326</xdr:colOff>
      <xdr:row>23</xdr:row>
      <xdr:rowOff>161193</xdr:rowOff>
    </xdr:to>
    <xdr:pic>
      <xdr:nvPicPr>
        <xdr:cNvPr id="5" name="Picture 4">
          <a:hlinkClick xmlns:r="http://schemas.openxmlformats.org/officeDocument/2006/relationships" r:id="rId3"/>
        </xdr:cNvPr>
        <xdr:cNvPicPr>
          <a:picLocks noChangeAspect="1"/>
        </xdr:cNvPicPr>
      </xdr:nvPicPr>
      <xdr:blipFill rotWithShape="1">
        <a:blip xmlns:r="http://schemas.openxmlformats.org/officeDocument/2006/relationships" r:embed="rId4"/>
        <a:srcRect l="27014" t="12263" r="26934" b="13642"/>
        <a:stretch/>
      </xdr:blipFill>
      <xdr:spPr>
        <a:xfrm>
          <a:off x="6675560" y="4374636"/>
          <a:ext cx="485041" cy="444282"/>
        </a:xfrm>
        <a:prstGeom prst="rect">
          <a:avLst/>
        </a:prstGeom>
      </xdr:spPr>
    </xdr:pic>
    <xdr:clientData/>
  </xdr:twoCellAnchor>
  <xdr:twoCellAnchor>
    <xdr:from>
      <xdr:col>8</xdr:col>
      <xdr:colOff>95251</xdr:colOff>
      <xdr:row>3</xdr:row>
      <xdr:rowOff>131886</xdr:rowOff>
    </xdr:from>
    <xdr:to>
      <xdr:col>9</xdr:col>
      <xdr:colOff>615464</xdr:colOff>
      <xdr:row>5</xdr:row>
      <xdr:rowOff>227136</xdr:rowOff>
    </xdr:to>
    <xdr:sp macro="" textlink="">
      <xdr:nvSpPr>
        <xdr:cNvPr id="6" name="Pentagon 5">
          <a:hlinkClick xmlns:r="http://schemas.openxmlformats.org/officeDocument/2006/relationships" r:id="rId5"/>
        </xdr:cNvPr>
        <xdr:cNvSpPr/>
      </xdr:nvSpPr>
      <xdr:spPr>
        <a:xfrm>
          <a:off x="5810251" y="960561"/>
          <a:ext cx="1253638" cy="476250"/>
        </a:xfrm>
        <a:prstGeom prst="homePlate">
          <a:avLst/>
        </a:prstGeom>
        <a:solidFill>
          <a:srgbClr val="032163"/>
        </a:solid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Notes</a:t>
          </a:r>
        </a:p>
      </xdr:txBody>
    </xdr:sp>
    <xdr:clientData/>
  </xdr:twoCellAnchor>
  <xdr:twoCellAnchor>
    <xdr:from>
      <xdr:col>1</xdr:col>
      <xdr:colOff>175847</xdr:colOff>
      <xdr:row>7</xdr:row>
      <xdr:rowOff>51288</xdr:rowOff>
    </xdr:from>
    <xdr:to>
      <xdr:col>4</xdr:col>
      <xdr:colOff>131885</xdr:colOff>
      <xdr:row>12</xdr:row>
      <xdr:rowOff>146538</xdr:rowOff>
    </xdr:to>
    <xdr:grpSp>
      <xdr:nvGrpSpPr>
        <xdr:cNvPr id="51" name="Group 50"/>
        <xdr:cNvGrpSpPr/>
      </xdr:nvGrpSpPr>
      <xdr:grpSpPr>
        <a:xfrm>
          <a:off x="227135" y="1670538"/>
          <a:ext cx="2168769" cy="864577"/>
          <a:chOff x="0" y="0"/>
          <a:chExt cx="4655312" cy="1126683"/>
        </a:xfrm>
      </xdr:grpSpPr>
      <xdr:grpSp>
        <xdr:nvGrpSpPr>
          <xdr:cNvPr id="58" name="Group 57"/>
          <xdr:cNvGrpSpPr/>
        </xdr:nvGrpSpPr>
        <xdr:grpSpPr>
          <a:xfrm>
            <a:off x="47708" y="158070"/>
            <a:ext cx="4607604" cy="968613"/>
            <a:chOff x="0" y="-136133"/>
            <a:chExt cx="4607615" cy="968647"/>
          </a:xfrm>
        </xdr:grpSpPr>
        <xdr:sp macro="" textlink="">
          <xdr:nvSpPr>
            <xdr:cNvPr id="60" name="Text Box 6"/>
            <xdr:cNvSpPr txBox="1"/>
          </xdr:nvSpPr>
          <xdr:spPr>
            <a:xfrm>
              <a:off x="30927" y="-136133"/>
              <a:ext cx="4576688" cy="832513"/>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0"/>
                </a:spcAft>
              </a:pPr>
              <a:r>
                <a:rPr lang="en-GB" sz="1000">
                  <a:effectLst/>
                  <a:ea typeface="Calibri"/>
                  <a:cs typeface="Times New Roman"/>
                </a:rPr>
                <a:t> </a:t>
              </a:r>
              <a:endParaRPr lang="en-GB" sz="1100">
                <a:effectLst/>
                <a:ea typeface="Calibri"/>
                <a:cs typeface="Times New Roman"/>
              </a:endParaRPr>
            </a:p>
            <a:p>
              <a:pPr algn="ctr">
                <a:lnSpc>
                  <a:spcPct val="115000"/>
                </a:lnSpc>
                <a:spcAft>
                  <a:spcPts val="600"/>
                </a:spcAft>
              </a:pPr>
              <a:r>
                <a:rPr lang="en-GB" sz="800">
                  <a:effectLst/>
                  <a:ea typeface="Calibri"/>
                  <a:cs typeface="Times New Roman"/>
                </a:rPr>
                <a:t>In 2014-15 there were 40 new CVIs per 100,000 Welsh residents. This is 2 less than in 2013-14 and 4 less than in 2012-13.</a:t>
              </a:r>
            </a:p>
          </xdr:txBody>
        </xdr:sp>
        <xdr:cxnSp macro="">
          <xdr:nvCxnSpPr>
            <xdr:cNvPr id="61" name="Straight Connector 60"/>
            <xdr:cNvCxnSpPr/>
          </xdr:nvCxnSpPr>
          <xdr:spPr>
            <a:xfrm>
              <a:off x="0" y="0"/>
              <a:ext cx="45447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xdr:cNvCxnSpPr/>
          </xdr:nvCxnSpPr>
          <xdr:spPr>
            <a:xfrm>
              <a:off x="0" y="832514"/>
              <a:ext cx="45447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9" name="Text Box 31"/>
          <xdr:cNvSpPr txBox="1"/>
        </xdr:nvSpPr>
        <xdr:spPr>
          <a:xfrm>
            <a:off x="0" y="0"/>
            <a:ext cx="4462780" cy="29083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1000"/>
              </a:spcAft>
            </a:pPr>
            <a:r>
              <a:rPr lang="en-GB" sz="900" b="1" u="sng">
                <a:effectLst/>
                <a:ea typeface="Calibri"/>
                <a:cs typeface="Times New Roman"/>
              </a:rPr>
              <a:t>Sight Loss</a:t>
            </a:r>
            <a:endParaRPr lang="en-GB" sz="800">
              <a:effectLst/>
              <a:ea typeface="Calibri"/>
              <a:cs typeface="Times New Roman"/>
            </a:endParaRPr>
          </a:p>
        </xdr:txBody>
      </xdr:sp>
    </xdr:grpSp>
    <xdr:clientData/>
  </xdr:twoCellAnchor>
  <xdr:twoCellAnchor>
    <xdr:from>
      <xdr:col>1</xdr:col>
      <xdr:colOff>131887</xdr:colOff>
      <xdr:row>13</xdr:row>
      <xdr:rowOff>21152</xdr:rowOff>
    </xdr:from>
    <xdr:to>
      <xdr:col>4</xdr:col>
      <xdr:colOff>161192</xdr:colOff>
      <xdr:row>17</xdr:row>
      <xdr:rowOff>153866</xdr:rowOff>
    </xdr:to>
    <xdr:grpSp>
      <xdr:nvGrpSpPr>
        <xdr:cNvPr id="52" name="Group 51"/>
        <xdr:cNvGrpSpPr/>
      </xdr:nvGrpSpPr>
      <xdr:grpSpPr>
        <a:xfrm>
          <a:off x="183175" y="2600229"/>
          <a:ext cx="2242036" cy="894714"/>
          <a:chOff x="0" y="0"/>
          <a:chExt cx="4631652" cy="1118732"/>
        </a:xfrm>
      </xdr:grpSpPr>
      <xdr:grpSp>
        <xdr:nvGrpSpPr>
          <xdr:cNvPr id="53" name="Group 52"/>
          <xdr:cNvGrpSpPr/>
        </xdr:nvGrpSpPr>
        <xdr:grpSpPr>
          <a:xfrm>
            <a:off x="39247" y="179345"/>
            <a:ext cx="4592405" cy="939387"/>
            <a:chOff x="-8461" y="-106906"/>
            <a:chExt cx="4592416" cy="939420"/>
          </a:xfrm>
        </xdr:grpSpPr>
        <xdr:sp macro="" textlink="">
          <xdr:nvSpPr>
            <xdr:cNvPr id="55" name="Text Box 11"/>
            <xdr:cNvSpPr txBox="1"/>
          </xdr:nvSpPr>
          <xdr:spPr>
            <a:xfrm>
              <a:off x="-8461" y="-106906"/>
              <a:ext cx="4592416" cy="665813"/>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0"/>
                </a:spcAft>
              </a:pPr>
              <a:r>
                <a:rPr lang="en-GB" sz="500">
                  <a:effectLst/>
                  <a:ea typeface="Calibri"/>
                  <a:cs typeface="Times New Roman"/>
                </a:rPr>
                <a:t> </a:t>
              </a:r>
              <a:endParaRPr lang="en-GB" sz="1100">
                <a:effectLst/>
                <a:ea typeface="Calibri"/>
                <a:cs typeface="Times New Roman"/>
              </a:endParaRPr>
            </a:p>
            <a:p>
              <a:pPr algn="ctr">
                <a:lnSpc>
                  <a:spcPct val="115000"/>
                </a:lnSpc>
                <a:spcAft>
                  <a:spcPts val="1000"/>
                </a:spcAft>
              </a:pPr>
              <a:r>
                <a:rPr lang="en-GB" sz="800">
                  <a:effectLst/>
                  <a:ea typeface="Calibri"/>
                  <a:cs typeface="Times New Roman"/>
                </a:rPr>
                <a:t>249 out of 1,000 Welsh residents had a sight test paid by the NHS during the 2015/16 financial year. This figure was an increase</a:t>
              </a:r>
              <a:r>
                <a:rPr lang="en-GB" sz="800" baseline="0">
                  <a:effectLst/>
                  <a:ea typeface="Calibri"/>
                  <a:cs typeface="Times New Roman"/>
                </a:rPr>
                <a:t> on last year's figure of 243.</a:t>
              </a:r>
              <a:endParaRPr lang="en-GB" sz="800">
                <a:effectLst/>
                <a:ea typeface="Calibri"/>
                <a:cs typeface="Times New Roman"/>
              </a:endParaRPr>
            </a:p>
          </xdr:txBody>
        </xdr:sp>
        <xdr:cxnSp macro="">
          <xdr:nvCxnSpPr>
            <xdr:cNvPr id="56" name="Straight Connector 55"/>
            <xdr:cNvCxnSpPr/>
          </xdr:nvCxnSpPr>
          <xdr:spPr>
            <a:xfrm>
              <a:off x="0" y="0"/>
              <a:ext cx="45447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xdr:cNvCxnSpPr/>
          </xdr:nvCxnSpPr>
          <xdr:spPr>
            <a:xfrm>
              <a:off x="0" y="832514"/>
              <a:ext cx="45447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4" name="Text Box 288"/>
          <xdr:cNvSpPr txBox="1"/>
        </xdr:nvSpPr>
        <xdr:spPr>
          <a:xfrm>
            <a:off x="0" y="0"/>
            <a:ext cx="4462780" cy="29083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1000"/>
              </a:spcAft>
            </a:pPr>
            <a:r>
              <a:rPr lang="en-GB" sz="900" b="1" u="sng">
                <a:effectLst/>
                <a:ea typeface="Calibri"/>
                <a:cs typeface="Times New Roman"/>
              </a:rPr>
              <a:t>Sight Tests</a:t>
            </a:r>
            <a:endParaRPr lang="en-GB" sz="800">
              <a:effectLst/>
              <a:ea typeface="Calibri"/>
              <a:cs typeface="Times New Roman"/>
            </a:endParaRPr>
          </a:p>
        </xdr:txBody>
      </xdr:sp>
    </xdr:grpSp>
    <xdr:clientData/>
  </xdr:twoCellAnchor>
  <xdr:twoCellAnchor>
    <xdr:from>
      <xdr:col>7</xdr:col>
      <xdr:colOff>612482</xdr:colOff>
      <xdr:row>1048576</xdr:row>
      <xdr:rowOff>159776</xdr:rowOff>
    </xdr:from>
    <xdr:to>
      <xdr:col>16384</xdr:col>
      <xdr:colOff>758922</xdr:colOff>
      <xdr:row>1048576</xdr:row>
      <xdr:rowOff>159776</xdr:rowOff>
    </xdr:to>
    <xdr:cxnSp macro="">
      <xdr:nvCxnSpPr>
        <xdr:cNvPr id="63" name="Straight Connector 62"/>
        <xdr:cNvCxnSpPr/>
      </xdr:nvCxnSpPr>
      <xdr:spPr>
        <a:xfrm>
          <a:off x="5712020" y="5002872"/>
          <a:ext cx="22199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612482</xdr:colOff>
      <xdr:row>1048576</xdr:row>
      <xdr:rowOff>159776</xdr:rowOff>
    </xdr:from>
    <xdr:to>
      <xdr:col>16384</xdr:col>
      <xdr:colOff>758922</xdr:colOff>
      <xdr:row>1048576</xdr:row>
      <xdr:rowOff>159776</xdr:rowOff>
    </xdr:to>
    <xdr:cxnSp macro="">
      <xdr:nvCxnSpPr>
        <xdr:cNvPr id="64" name="Straight Connector 63"/>
        <xdr:cNvCxnSpPr/>
      </xdr:nvCxnSpPr>
      <xdr:spPr>
        <a:xfrm>
          <a:off x="5712020" y="5002872"/>
          <a:ext cx="22199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69759</xdr:colOff>
      <xdr:row>17</xdr:row>
      <xdr:rowOff>212479</xdr:rowOff>
    </xdr:from>
    <xdr:to>
      <xdr:col>4</xdr:col>
      <xdr:colOff>183174</xdr:colOff>
      <xdr:row>22</xdr:row>
      <xdr:rowOff>14654</xdr:rowOff>
    </xdr:to>
    <xdr:grpSp>
      <xdr:nvGrpSpPr>
        <xdr:cNvPr id="65" name="Group 64"/>
        <xdr:cNvGrpSpPr/>
      </xdr:nvGrpSpPr>
      <xdr:grpSpPr>
        <a:xfrm>
          <a:off x="121047" y="3553556"/>
          <a:ext cx="2326146" cy="923194"/>
          <a:chOff x="55659" y="18491"/>
          <a:chExt cx="4661908" cy="1100241"/>
        </a:xfrm>
      </xdr:grpSpPr>
      <xdr:grpSp>
        <xdr:nvGrpSpPr>
          <xdr:cNvPr id="66" name="Group 65"/>
          <xdr:cNvGrpSpPr/>
        </xdr:nvGrpSpPr>
        <xdr:grpSpPr>
          <a:xfrm>
            <a:off x="55659" y="234601"/>
            <a:ext cx="4661908" cy="884131"/>
            <a:chOff x="0" y="-51648"/>
            <a:chExt cx="4661919" cy="884162"/>
          </a:xfrm>
        </xdr:grpSpPr>
        <xdr:sp macro="" textlink="">
          <xdr:nvSpPr>
            <xdr:cNvPr id="68" name="Text Box 295"/>
            <xdr:cNvSpPr txBox="1"/>
          </xdr:nvSpPr>
          <xdr:spPr>
            <a:xfrm>
              <a:off x="77366" y="-51648"/>
              <a:ext cx="4584553" cy="832510"/>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0"/>
                </a:spcAft>
              </a:pPr>
              <a:r>
                <a:rPr lang="en-GB" sz="500">
                  <a:effectLst/>
                  <a:ea typeface="Calibri"/>
                  <a:cs typeface="Times New Roman"/>
                </a:rPr>
                <a:t> </a:t>
              </a:r>
              <a:endParaRPr lang="en-GB" sz="1100">
                <a:effectLst/>
                <a:ea typeface="Calibri"/>
                <a:cs typeface="Times New Roman"/>
              </a:endParaRPr>
            </a:p>
            <a:p>
              <a:pPr algn="ctr">
                <a:lnSpc>
                  <a:spcPct val="115000"/>
                </a:lnSpc>
                <a:spcAft>
                  <a:spcPts val="1000"/>
                </a:spcAft>
              </a:pPr>
              <a:r>
                <a:rPr lang="en-GB" sz="800">
                  <a:effectLst/>
                  <a:ea typeface="Calibri"/>
                  <a:cs typeface="Times New Roman"/>
                </a:rPr>
                <a:t>121,736 EHEW examinations were carried out in the 2015-16 financial year; this is a decrease of nearly 2,000 from the 123,697 eye examinations in 2014-15.</a:t>
              </a:r>
            </a:p>
          </xdr:txBody>
        </xdr:sp>
        <xdr:cxnSp macro="">
          <xdr:nvCxnSpPr>
            <xdr:cNvPr id="69" name="Straight Connector 68"/>
            <xdr:cNvCxnSpPr/>
          </xdr:nvCxnSpPr>
          <xdr:spPr>
            <a:xfrm>
              <a:off x="0" y="0"/>
              <a:ext cx="45447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xdr:cNvCxnSpPr/>
          </xdr:nvCxnSpPr>
          <xdr:spPr>
            <a:xfrm>
              <a:off x="0" y="832514"/>
              <a:ext cx="454470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7" name="Text Box 298"/>
          <xdr:cNvSpPr txBox="1"/>
        </xdr:nvSpPr>
        <xdr:spPr>
          <a:xfrm>
            <a:off x="94854" y="18491"/>
            <a:ext cx="4462779" cy="29082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1000"/>
              </a:spcAft>
            </a:pPr>
            <a:r>
              <a:rPr lang="en-GB" sz="900" b="1" u="sng">
                <a:effectLst/>
                <a:ea typeface="Calibri"/>
                <a:cs typeface="Times New Roman"/>
              </a:rPr>
              <a:t>Eye Health Examinations Wales</a:t>
            </a:r>
            <a:endParaRPr lang="en-GB" sz="900">
              <a:effectLst/>
              <a:ea typeface="Calibri"/>
              <a:cs typeface="Times New Roman"/>
            </a:endParaRPr>
          </a:p>
        </xdr:txBody>
      </xdr:sp>
    </xdr:grpSp>
    <xdr:clientData/>
  </xdr:twoCellAnchor>
  <xdr:twoCellAnchor>
    <xdr:from>
      <xdr:col>4</xdr:col>
      <xdr:colOff>498231</xdr:colOff>
      <xdr:row>17</xdr:row>
      <xdr:rowOff>205152</xdr:rowOff>
    </xdr:from>
    <xdr:to>
      <xdr:col>7</xdr:col>
      <xdr:colOff>285750</xdr:colOff>
      <xdr:row>22</xdr:row>
      <xdr:rowOff>21981</xdr:rowOff>
    </xdr:to>
    <xdr:grpSp>
      <xdr:nvGrpSpPr>
        <xdr:cNvPr id="71" name="Group 70"/>
        <xdr:cNvGrpSpPr/>
      </xdr:nvGrpSpPr>
      <xdr:grpSpPr>
        <a:xfrm>
          <a:off x="2762250" y="3546229"/>
          <a:ext cx="2623038" cy="937848"/>
          <a:chOff x="-101964" y="0"/>
          <a:chExt cx="4777755" cy="1102828"/>
        </a:xfrm>
      </xdr:grpSpPr>
      <xdr:grpSp>
        <xdr:nvGrpSpPr>
          <xdr:cNvPr id="72" name="Group 71"/>
          <xdr:cNvGrpSpPr/>
        </xdr:nvGrpSpPr>
        <xdr:grpSpPr>
          <a:xfrm>
            <a:off x="-101964" y="270344"/>
            <a:ext cx="4777755" cy="832484"/>
            <a:chOff x="-101964" y="0"/>
            <a:chExt cx="4777766" cy="832513"/>
          </a:xfrm>
        </xdr:grpSpPr>
        <xdr:sp macro="" textlink="">
          <xdr:nvSpPr>
            <xdr:cNvPr id="74" name="Text Box 15"/>
            <xdr:cNvSpPr txBox="1"/>
          </xdr:nvSpPr>
          <xdr:spPr>
            <a:xfrm>
              <a:off x="-101964" y="0"/>
              <a:ext cx="4777766" cy="669675"/>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1000"/>
                </a:spcAft>
              </a:pPr>
              <a:r>
                <a:rPr lang="en-GB" sz="800">
                  <a:effectLst/>
                  <a:ea typeface="Calibri"/>
                  <a:cs typeface="Times New Roman"/>
                </a:rPr>
                <a:t>315  (88 per cent) optometry practices were accredited to provide Eye Health Examinations Wales services and  216  (60 per cent) to provide Low Vision Service Wales services in  2015-16.</a:t>
              </a:r>
            </a:p>
            <a:p>
              <a:pPr algn="ctr">
                <a:lnSpc>
                  <a:spcPct val="115000"/>
                </a:lnSpc>
                <a:spcAft>
                  <a:spcPts val="1000"/>
                </a:spcAft>
              </a:pPr>
              <a:r>
                <a:rPr lang="en-GB" sz="1100">
                  <a:effectLst/>
                  <a:ea typeface="Calibri"/>
                  <a:cs typeface="Times New Roman"/>
                </a:rPr>
                <a:t> </a:t>
              </a:r>
            </a:p>
          </xdr:txBody>
        </xdr:sp>
        <xdr:cxnSp macro="">
          <xdr:nvCxnSpPr>
            <xdr:cNvPr id="75" name="Straight Connector 74"/>
            <xdr:cNvCxnSpPr/>
          </xdr:nvCxnSpPr>
          <xdr:spPr>
            <a:xfrm>
              <a:off x="0" y="0"/>
              <a:ext cx="45447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 name="Straight Connector 75"/>
            <xdr:cNvCxnSpPr/>
          </xdr:nvCxnSpPr>
          <xdr:spPr>
            <a:xfrm>
              <a:off x="0" y="832513"/>
              <a:ext cx="45447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3" name="Text Box 289"/>
          <xdr:cNvSpPr txBox="1"/>
        </xdr:nvSpPr>
        <xdr:spPr>
          <a:xfrm>
            <a:off x="0" y="0"/>
            <a:ext cx="4462780" cy="29083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1000"/>
              </a:spcAft>
            </a:pPr>
            <a:r>
              <a:rPr lang="en-GB" sz="900" b="1" u="sng">
                <a:effectLst/>
                <a:ea typeface="Calibri"/>
                <a:cs typeface="Times New Roman"/>
              </a:rPr>
              <a:t>Optometry Practices</a:t>
            </a:r>
            <a:endParaRPr lang="en-GB" sz="900">
              <a:effectLst/>
              <a:ea typeface="Calibri"/>
              <a:cs typeface="Times New Roman"/>
            </a:endParaRPr>
          </a:p>
        </xdr:txBody>
      </xdr:sp>
    </xdr:grpSp>
    <xdr:clientData/>
  </xdr:twoCellAnchor>
  <xdr:twoCellAnchor>
    <xdr:from>
      <xdr:col>4</xdr:col>
      <xdr:colOff>476248</xdr:colOff>
      <xdr:row>13</xdr:row>
      <xdr:rowOff>14653</xdr:rowOff>
    </xdr:from>
    <xdr:to>
      <xdr:col>7</xdr:col>
      <xdr:colOff>285748</xdr:colOff>
      <xdr:row>17</xdr:row>
      <xdr:rowOff>153865</xdr:rowOff>
    </xdr:to>
    <xdr:grpSp>
      <xdr:nvGrpSpPr>
        <xdr:cNvPr id="77" name="Group 76"/>
        <xdr:cNvGrpSpPr/>
      </xdr:nvGrpSpPr>
      <xdr:grpSpPr>
        <a:xfrm>
          <a:off x="2740267" y="2593730"/>
          <a:ext cx="2645019" cy="901212"/>
          <a:chOff x="-66835" y="0"/>
          <a:chExt cx="4825393" cy="1203342"/>
        </a:xfrm>
      </xdr:grpSpPr>
      <xdr:grpSp>
        <xdr:nvGrpSpPr>
          <xdr:cNvPr id="78" name="Group 77"/>
          <xdr:cNvGrpSpPr/>
        </xdr:nvGrpSpPr>
        <xdr:grpSpPr>
          <a:xfrm>
            <a:off x="-66835" y="286247"/>
            <a:ext cx="4825393" cy="917095"/>
            <a:chOff x="-66835" y="0"/>
            <a:chExt cx="4825405" cy="917127"/>
          </a:xfrm>
        </xdr:grpSpPr>
        <xdr:sp macro="" textlink="">
          <xdr:nvSpPr>
            <xdr:cNvPr id="80" name="Text Box 19"/>
            <xdr:cNvSpPr txBox="1"/>
          </xdr:nvSpPr>
          <xdr:spPr>
            <a:xfrm>
              <a:off x="-66835" y="0"/>
              <a:ext cx="4825405" cy="832513"/>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1000"/>
                </a:spcAft>
              </a:pPr>
              <a:r>
                <a:rPr lang="en-GB" sz="800">
                  <a:effectLst/>
                  <a:ea typeface="Calibri"/>
                  <a:cs typeface="Times New Roman"/>
                </a:rPr>
                <a:t>The number of referrals for a first ophthalmology outpatient appointment has increased over the last four years. Between 2014-15 and 2015-16 there was an increase of over 16,500 referrals from 81,515 to 98,024.</a:t>
              </a:r>
            </a:p>
          </xdr:txBody>
        </xdr:sp>
        <xdr:cxnSp macro="">
          <xdr:nvCxnSpPr>
            <xdr:cNvPr id="81" name="Straight Connector 80"/>
            <xdr:cNvCxnSpPr/>
          </xdr:nvCxnSpPr>
          <xdr:spPr>
            <a:xfrm>
              <a:off x="0" y="0"/>
              <a:ext cx="45447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xdr:cNvCxnSpPr/>
          </xdr:nvCxnSpPr>
          <xdr:spPr>
            <a:xfrm>
              <a:off x="26733" y="917127"/>
              <a:ext cx="45447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9" name="Text Box 290"/>
          <xdr:cNvSpPr txBox="1"/>
        </xdr:nvSpPr>
        <xdr:spPr>
          <a:xfrm>
            <a:off x="-1" y="0"/>
            <a:ext cx="4462780" cy="29083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1000"/>
              </a:spcAft>
            </a:pPr>
            <a:r>
              <a:rPr lang="en-GB" sz="900" b="1" u="sng">
                <a:effectLst/>
                <a:ea typeface="Calibri"/>
                <a:cs typeface="Times New Roman"/>
              </a:rPr>
              <a:t>Referrals to HES</a:t>
            </a:r>
            <a:endParaRPr lang="en-GB" sz="900">
              <a:effectLst/>
              <a:ea typeface="Calibri"/>
              <a:cs typeface="Times New Roman"/>
            </a:endParaRPr>
          </a:p>
        </xdr:txBody>
      </xdr:sp>
    </xdr:grpSp>
    <xdr:clientData/>
  </xdr:twoCellAnchor>
  <xdr:twoCellAnchor>
    <xdr:from>
      <xdr:col>4</xdr:col>
      <xdr:colOff>571501</xdr:colOff>
      <xdr:row>7</xdr:row>
      <xdr:rowOff>36633</xdr:rowOff>
    </xdr:from>
    <xdr:to>
      <xdr:col>7</xdr:col>
      <xdr:colOff>14655</xdr:colOff>
      <xdr:row>12</xdr:row>
      <xdr:rowOff>168516</xdr:rowOff>
    </xdr:to>
    <xdr:grpSp>
      <xdr:nvGrpSpPr>
        <xdr:cNvPr id="83" name="Group 82"/>
        <xdr:cNvGrpSpPr/>
      </xdr:nvGrpSpPr>
      <xdr:grpSpPr>
        <a:xfrm>
          <a:off x="2835520" y="1655883"/>
          <a:ext cx="2278673" cy="901210"/>
          <a:chOff x="-151250" y="0"/>
          <a:chExt cx="4703896" cy="1126682"/>
        </a:xfrm>
      </xdr:grpSpPr>
      <xdr:grpSp>
        <xdr:nvGrpSpPr>
          <xdr:cNvPr id="84" name="Group 83"/>
          <xdr:cNvGrpSpPr/>
        </xdr:nvGrpSpPr>
        <xdr:grpSpPr>
          <a:xfrm>
            <a:off x="-151250" y="137204"/>
            <a:ext cx="4703896" cy="989478"/>
            <a:chOff x="-159202" y="-157000"/>
            <a:chExt cx="4703907" cy="989513"/>
          </a:xfrm>
        </xdr:grpSpPr>
        <xdr:sp macro="" textlink="">
          <xdr:nvSpPr>
            <xdr:cNvPr id="86" name="Text Box 23"/>
            <xdr:cNvSpPr txBox="1"/>
          </xdr:nvSpPr>
          <xdr:spPr>
            <a:xfrm>
              <a:off x="-159202" y="-157000"/>
              <a:ext cx="4703907" cy="832514"/>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0"/>
                </a:spcAft>
              </a:pPr>
              <a:r>
                <a:rPr lang="en-GB" sz="800">
                  <a:effectLst/>
                  <a:ea typeface="Calibri"/>
                  <a:cs typeface="Times New Roman"/>
                </a:rPr>
                <a:t> </a:t>
              </a:r>
            </a:p>
            <a:p>
              <a:pPr algn="ctr">
                <a:lnSpc>
                  <a:spcPct val="115000"/>
                </a:lnSpc>
                <a:spcAft>
                  <a:spcPts val="1000"/>
                </a:spcAft>
              </a:pPr>
              <a:r>
                <a:rPr lang="en-GB" sz="800">
                  <a:effectLst/>
                  <a:ea typeface="Calibri"/>
                  <a:cs typeface="Times New Roman"/>
                </a:rPr>
                <a:t>Over the last 5 years the number of people that have a low vision assessment has increased. In 2015-16 the figure reached 8,049 which was over 250 more assessments than in 2014-15.</a:t>
              </a:r>
            </a:p>
          </xdr:txBody>
        </xdr:sp>
        <xdr:cxnSp macro="">
          <xdr:nvCxnSpPr>
            <xdr:cNvPr id="87" name="Straight Connector 86"/>
            <xdr:cNvCxnSpPr/>
          </xdr:nvCxnSpPr>
          <xdr:spPr>
            <a:xfrm>
              <a:off x="0" y="0"/>
              <a:ext cx="45447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 name="Straight Connector 87"/>
            <xdr:cNvCxnSpPr/>
          </xdr:nvCxnSpPr>
          <xdr:spPr>
            <a:xfrm>
              <a:off x="0" y="832513"/>
              <a:ext cx="45447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5" name="Text Box 291"/>
          <xdr:cNvSpPr txBox="1"/>
        </xdr:nvSpPr>
        <xdr:spPr>
          <a:xfrm>
            <a:off x="0" y="0"/>
            <a:ext cx="4462780" cy="29083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1000"/>
              </a:spcAft>
            </a:pPr>
            <a:r>
              <a:rPr lang="en-GB" sz="900" b="1" u="sng">
                <a:effectLst/>
                <a:ea typeface="Calibri"/>
                <a:cs typeface="Times New Roman"/>
              </a:rPr>
              <a:t>Low Vision Service Wales</a:t>
            </a:r>
            <a:endParaRPr lang="en-GB" sz="900">
              <a:effectLst/>
              <a:ea typeface="Calibri"/>
              <a:cs typeface="Times New Roman"/>
            </a:endParaRPr>
          </a:p>
        </xdr:txBody>
      </xdr:sp>
    </xdr:grpSp>
    <xdr:clientData/>
  </xdr:twoCellAnchor>
  <xdr:twoCellAnchor>
    <xdr:from>
      <xdr:col>7</xdr:col>
      <xdr:colOff>337037</xdr:colOff>
      <xdr:row>12</xdr:row>
      <xdr:rowOff>139212</xdr:rowOff>
    </xdr:from>
    <xdr:to>
      <xdr:col>9</xdr:col>
      <xdr:colOff>461595</xdr:colOff>
      <xdr:row>17</xdr:row>
      <xdr:rowOff>168520</xdr:rowOff>
    </xdr:to>
    <xdr:grpSp>
      <xdr:nvGrpSpPr>
        <xdr:cNvPr id="89" name="Group 88"/>
        <xdr:cNvGrpSpPr/>
      </xdr:nvGrpSpPr>
      <xdr:grpSpPr>
        <a:xfrm>
          <a:off x="5436575" y="2527789"/>
          <a:ext cx="1487366" cy="981808"/>
          <a:chOff x="-170946" y="-47697"/>
          <a:chExt cx="4960513" cy="1158477"/>
        </a:xfrm>
      </xdr:grpSpPr>
      <xdr:grpSp>
        <xdr:nvGrpSpPr>
          <xdr:cNvPr id="90" name="Group 89"/>
          <xdr:cNvGrpSpPr/>
        </xdr:nvGrpSpPr>
        <xdr:grpSpPr>
          <a:xfrm>
            <a:off x="-170946" y="100014"/>
            <a:ext cx="4960513" cy="1010766"/>
            <a:chOff x="-178898" y="-178288"/>
            <a:chExt cx="4960525" cy="1010802"/>
          </a:xfrm>
        </xdr:grpSpPr>
        <xdr:sp macro="" textlink="">
          <xdr:nvSpPr>
            <xdr:cNvPr id="92" name="Text Box 28"/>
            <xdr:cNvSpPr txBox="1"/>
          </xdr:nvSpPr>
          <xdr:spPr>
            <a:xfrm>
              <a:off x="-178898" y="-178288"/>
              <a:ext cx="4960525" cy="832513"/>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0"/>
                </a:spcAft>
              </a:pPr>
              <a:r>
                <a:rPr lang="en-GB" sz="1000">
                  <a:effectLst/>
                  <a:ea typeface="Calibri"/>
                  <a:cs typeface="Times New Roman"/>
                </a:rPr>
                <a:t> </a:t>
              </a:r>
              <a:endParaRPr lang="en-GB" sz="1100">
                <a:effectLst/>
                <a:ea typeface="Calibri"/>
                <a:cs typeface="Times New Roman"/>
              </a:endParaRPr>
            </a:p>
            <a:p>
              <a:pPr algn="ctr">
                <a:lnSpc>
                  <a:spcPct val="115000"/>
                </a:lnSpc>
                <a:spcAft>
                  <a:spcPts val="1000"/>
                </a:spcAft>
              </a:pPr>
              <a:r>
                <a:rPr lang="en-GB" sz="800">
                  <a:effectLst/>
                  <a:ea typeface="Calibri"/>
                  <a:cs typeface="Times New Roman"/>
                </a:rPr>
                <a:t>82 per cent of scheduled DESW appointments (invitations) where results were reported in 2015-16.</a:t>
              </a:r>
            </a:p>
          </xdr:txBody>
        </xdr:sp>
        <xdr:cxnSp macro="">
          <xdr:nvCxnSpPr>
            <xdr:cNvPr id="93" name="Straight Connector 92"/>
            <xdr:cNvCxnSpPr/>
          </xdr:nvCxnSpPr>
          <xdr:spPr>
            <a:xfrm>
              <a:off x="0" y="0"/>
              <a:ext cx="45447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 name="Straight Connector 93"/>
            <xdr:cNvCxnSpPr/>
          </xdr:nvCxnSpPr>
          <xdr:spPr>
            <a:xfrm>
              <a:off x="0" y="832514"/>
              <a:ext cx="45447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1" name="Text Box 292"/>
          <xdr:cNvSpPr txBox="1"/>
        </xdr:nvSpPr>
        <xdr:spPr>
          <a:xfrm>
            <a:off x="-1" y="-47697"/>
            <a:ext cx="4462779" cy="29083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1000"/>
              </a:spcAft>
            </a:pPr>
            <a:r>
              <a:rPr lang="en-GB" sz="900" b="1" u="sng">
                <a:effectLst/>
                <a:ea typeface="Calibri"/>
                <a:cs typeface="Times New Roman"/>
              </a:rPr>
              <a:t>DESW Appointments</a:t>
            </a:r>
            <a:endParaRPr lang="en-GB" sz="900">
              <a:effectLst/>
              <a:ea typeface="Calibri"/>
              <a:cs typeface="Times New Roman"/>
            </a:endParaRPr>
          </a:p>
        </xdr:txBody>
      </xdr:sp>
    </xdr:grpSp>
    <xdr:clientData/>
  </xdr:twoCellAnchor>
  <xdr:twoCellAnchor>
    <xdr:from>
      <xdr:col>4</xdr:col>
      <xdr:colOff>241790</xdr:colOff>
      <xdr:row>10</xdr:row>
      <xdr:rowOff>117230</xdr:rowOff>
    </xdr:from>
    <xdr:to>
      <xdr:col>4</xdr:col>
      <xdr:colOff>410310</xdr:colOff>
      <xdr:row>11</xdr:row>
      <xdr:rowOff>131884</xdr:rowOff>
    </xdr:to>
    <xdr:sp macro="" textlink="">
      <xdr:nvSpPr>
        <xdr:cNvPr id="95" name="Down Arrow 94"/>
        <xdr:cNvSpPr/>
      </xdr:nvSpPr>
      <xdr:spPr>
        <a:xfrm>
          <a:off x="2505809" y="2117480"/>
          <a:ext cx="168520" cy="205154"/>
        </a:xfrm>
        <a:prstGeom prst="downArrow">
          <a:avLst/>
        </a:prstGeom>
        <a:solidFill>
          <a:srgbClr val="032163"/>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n-GB"/>
        </a:p>
      </xdr:txBody>
    </xdr:sp>
    <xdr:clientData/>
  </xdr:twoCellAnchor>
  <xdr:twoCellAnchor>
    <xdr:from>
      <xdr:col>7</xdr:col>
      <xdr:colOff>219806</xdr:colOff>
      <xdr:row>10</xdr:row>
      <xdr:rowOff>95250</xdr:rowOff>
    </xdr:from>
    <xdr:to>
      <xdr:col>7</xdr:col>
      <xdr:colOff>411771</xdr:colOff>
      <xdr:row>11</xdr:row>
      <xdr:rowOff>111369</xdr:rowOff>
    </xdr:to>
    <xdr:sp macro="" textlink="">
      <xdr:nvSpPr>
        <xdr:cNvPr id="98" name="Down Arrow 97"/>
        <xdr:cNvSpPr/>
      </xdr:nvSpPr>
      <xdr:spPr>
        <a:xfrm rot="10800000">
          <a:off x="5319344" y="2095500"/>
          <a:ext cx="191965" cy="206619"/>
        </a:xfrm>
        <a:prstGeom prst="downArrow">
          <a:avLst/>
        </a:prstGeom>
        <a:solidFill>
          <a:srgbClr val="032163"/>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n-GB"/>
        </a:p>
      </xdr:txBody>
    </xdr:sp>
    <xdr:clientData/>
  </xdr:twoCellAnchor>
  <xdr:twoCellAnchor>
    <xdr:from>
      <xdr:col>7</xdr:col>
      <xdr:colOff>219807</xdr:colOff>
      <xdr:row>15</xdr:row>
      <xdr:rowOff>65942</xdr:rowOff>
    </xdr:from>
    <xdr:to>
      <xdr:col>7</xdr:col>
      <xdr:colOff>411772</xdr:colOff>
      <xdr:row>16</xdr:row>
      <xdr:rowOff>82061</xdr:rowOff>
    </xdr:to>
    <xdr:sp macro="" textlink="">
      <xdr:nvSpPr>
        <xdr:cNvPr id="99" name="Down Arrow 98"/>
        <xdr:cNvSpPr/>
      </xdr:nvSpPr>
      <xdr:spPr>
        <a:xfrm rot="10800000">
          <a:off x="5319345" y="3026019"/>
          <a:ext cx="191965" cy="206619"/>
        </a:xfrm>
        <a:prstGeom prst="downArrow">
          <a:avLst/>
        </a:prstGeom>
        <a:solidFill>
          <a:srgbClr val="032163"/>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n-GB"/>
        </a:p>
      </xdr:txBody>
    </xdr:sp>
    <xdr:clientData/>
  </xdr:twoCellAnchor>
  <xdr:twoCellAnchor>
    <xdr:from>
      <xdr:col>9</xdr:col>
      <xdr:colOff>446942</xdr:colOff>
      <xdr:row>15</xdr:row>
      <xdr:rowOff>65942</xdr:rowOff>
    </xdr:from>
    <xdr:to>
      <xdr:col>9</xdr:col>
      <xdr:colOff>638907</xdr:colOff>
      <xdr:row>16</xdr:row>
      <xdr:rowOff>82061</xdr:rowOff>
    </xdr:to>
    <xdr:sp macro="" textlink="">
      <xdr:nvSpPr>
        <xdr:cNvPr id="101" name="Down Arrow 100"/>
        <xdr:cNvSpPr/>
      </xdr:nvSpPr>
      <xdr:spPr>
        <a:xfrm rot="10800000">
          <a:off x="6909288" y="3026019"/>
          <a:ext cx="191965" cy="206619"/>
        </a:xfrm>
        <a:prstGeom prst="downArrow">
          <a:avLst/>
        </a:prstGeom>
        <a:solidFill>
          <a:srgbClr val="032163"/>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n-GB"/>
        </a:p>
      </xdr:txBody>
    </xdr:sp>
    <xdr:clientData/>
  </xdr:twoCellAnchor>
  <xdr:twoCellAnchor>
    <xdr:from>
      <xdr:col>4</xdr:col>
      <xdr:colOff>241789</xdr:colOff>
      <xdr:row>15</xdr:row>
      <xdr:rowOff>73269</xdr:rowOff>
    </xdr:from>
    <xdr:to>
      <xdr:col>4</xdr:col>
      <xdr:colOff>433754</xdr:colOff>
      <xdr:row>16</xdr:row>
      <xdr:rowOff>89388</xdr:rowOff>
    </xdr:to>
    <xdr:sp macro="" textlink="">
      <xdr:nvSpPr>
        <xdr:cNvPr id="102" name="Down Arrow 101"/>
        <xdr:cNvSpPr/>
      </xdr:nvSpPr>
      <xdr:spPr>
        <a:xfrm rot="10800000">
          <a:off x="2505808" y="3033346"/>
          <a:ext cx="191965" cy="206619"/>
        </a:xfrm>
        <a:prstGeom prst="downArrow">
          <a:avLst/>
        </a:prstGeom>
        <a:solidFill>
          <a:srgbClr val="032163"/>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n-GB"/>
        </a:p>
      </xdr:txBody>
    </xdr:sp>
    <xdr:clientData/>
  </xdr:twoCellAnchor>
  <xdr:twoCellAnchor>
    <xdr:from>
      <xdr:col>4</xdr:col>
      <xdr:colOff>256443</xdr:colOff>
      <xdr:row>19</xdr:row>
      <xdr:rowOff>95250</xdr:rowOff>
    </xdr:from>
    <xdr:to>
      <xdr:col>4</xdr:col>
      <xdr:colOff>424963</xdr:colOff>
      <xdr:row>20</xdr:row>
      <xdr:rowOff>109904</xdr:rowOff>
    </xdr:to>
    <xdr:sp macro="" textlink="">
      <xdr:nvSpPr>
        <xdr:cNvPr id="103" name="Down Arrow 102"/>
        <xdr:cNvSpPr/>
      </xdr:nvSpPr>
      <xdr:spPr>
        <a:xfrm>
          <a:off x="2520462" y="3985846"/>
          <a:ext cx="168520" cy="205154"/>
        </a:xfrm>
        <a:prstGeom prst="downArrow">
          <a:avLst/>
        </a:prstGeom>
        <a:solidFill>
          <a:srgbClr val="032163"/>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n-GB"/>
        </a:p>
      </xdr:txBody>
    </xdr:sp>
    <xdr:clientData/>
  </xdr:twoCellAnchor>
  <xdr:twoCellAnchor>
    <xdr:from>
      <xdr:col>7</xdr:col>
      <xdr:colOff>249116</xdr:colOff>
      <xdr:row>19</xdr:row>
      <xdr:rowOff>58615</xdr:rowOff>
    </xdr:from>
    <xdr:to>
      <xdr:col>7</xdr:col>
      <xdr:colOff>441081</xdr:colOff>
      <xdr:row>20</xdr:row>
      <xdr:rowOff>74734</xdr:rowOff>
    </xdr:to>
    <xdr:sp macro="" textlink="">
      <xdr:nvSpPr>
        <xdr:cNvPr id="104" name="Down Arrow 103"/>
        <xdr:cNvSpPr/>
      </xdr:nvSpPr>
      <xdr:spPr>
        <a:xfrm rot="10800000">
          <a:off x="5348654" y="3949211"/>
          <a:ext cx="191965" cy="206619"/>
        </a:xfrm>
        <a:prstGeom prst="downArrow">
          <a:avLst/>
        </a:prstGeom>
        <a:solidFill>
          <a:srgbClr val="032163"/>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n-GB"/>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3</xdr:row>
      <xdr:rowOff>51289</xdr:rowOff>
    </xdr:to>
    <xdr:pic>
      <xdr:nvPicPr>
        <xdr:cNvPr id="2" name="Picture 1" descr="P:\statshare\StatsBranding\Images-logos\banne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22121" cy="879964"/>
        </a:xfrm>
        <a:prstGeom prst="rect">
          <a:avLst/>
        </a:prstGeom>
        <a:noFill/>
        <a:ln>
          <a:noFill/>
        </a:ln>
      </xdr:spPr>
    </xdr:pic>
    <xdr:clientData/>
  </xdr:twoCellAnchor>
  <xdr:twoCellAnchor>
    <xdr:from>
      <xdr:col>3</xdr:col>
      <xdr:colOff>400050</xdr:colOff>
      <xdr:row>0</xdr:row>
      <xdr:rowOff>95251</xdr:rowOff>
    </xdr:from>
    <xdr:to>
      <xdr:col>8</xdr:col>
      <xdr:colOff>409575</xdr:colOff>
      <xdr:row>2</xdr:row>
      <xdr:rowOff>133350</xdr:rowOff>
    </xdr:to>
    <xdr:sp macro="" textlink="">
      <xdr:nvSpPr>
        <xdr:cNvPr id="3" name="TextBox 2"/>
        <xdr:cNvSpPr txBox="1"/>
      </xdr:nvSpPr>
      <xdr:spPr>
        <a:xfrm>
          <a:off x="2105025" y="95251"/>
          <a:ext cx="3819525" cy="676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a:solidFill>
                <a:schemeClr val="bg1"/>
              </a:solidFill>
            </a:rPr>
            <a:t>Eye Care</a:t>
          </a:r>
          <a:r>
            <a:rPr lang="en-GB" sz="3200" baseline="0">
              <a:solidFill>
                <a:schemeClr val="bg1"/>
              </a:solidFill>
            </a:rPr>
            <a:t> Dashboard</a:t>
          </a:r>
          <a:endParaRPr lang="en-GB" sz="3200">
            <a:solidFill>
              <a:schemeClr val="bg1"/>
            </a:solidFill>
          </a:endParaRPr>
        </a:p>
      </xdr:txBody>
    </xdr:sp>
    <xdr:clientData/>
  </xdr:twoCellAnchor>
  <xdr:twoCellAnchor editAs="oneCell">
    <xdr:from>
      <xdr:col>9</xdr:col>
      <xdr:colOff>73270</xdr:colOff>
      <xdr:row>20</xdr:row>
      <xdr:rowOff>141871</xdr:rowOff>
    </xdr:from>
    <xdr:to>
      <xdr:col>9</xdr:col>
      <xdr:colOff>556846</xdr:colOff>
      <xdr:row>23</xdr:row>
      <xdr:rowOff>93784</xdr:rowOff>
    </xdr:to>
    <xdr:pic>
      <xdr:nvPicPr>
        <xdr:cNvPr id="5" name="Picture 4">
          <a:hlinkClick xmlns:r="http://schemas.openxmlformats.org/officeDocument/2006/relationships" r:id="rId2"/>
        </xdr:cNvPr>
        <xdr:cNvPicPr>
          <a:picLocks noChangeAspect="1"/>
        </xdr:cNvPicPr>
      </xdr:nvPicPr>
      <xdr:blipFill rotWithShape="1">
        <a:blip xmlns:r="http://schemas.openxmlformats.org/officeDocument/2006/relationships" r:embed="rId3"/>
        <a:srcRect l="27014" t="12263" r="26934" b="13642"/>
        <a:stretch/>
      </xdr:blipFill>
      <xdr:spPr>
        <a:xfrm>
          <a:off x="6469674" y="4376833"/>
          <a:ext cx="483576" cy="444282"/>
        </a:xfrm>
        <a:prstGeom prst="rect">
          <a:avLst/>
        </a:prstGeom>
      </xdr:spPr>
    </xdr:pic>
    <xdr:clientData/>
  </xdr:twoCellAnchor>
  <xdr:twoCellAnchor>
    <xdr:from>
      <xdr:col>1</xdr:col>
      <xdr:colOff>7327</xdr:colOff>
      <xdr:row>3</xdr:row>
      <xdr:rowOff>131885</xdr:rowOff>
    </xdr:from>
    <xdr:to>
      <xdr:col>2</xdr:col>
      <xdr:colOff>490905</xdr:colOff>
      <xdr:row>5</xdr:row>
      <xdr:rowOff>241790</xdr:rowOff>
    </xdr:to>
    <xdr:sp macro="" textlink="">
      <xdr:nvSpPr>
        <xdr:cNvPr id="9" name="Pentagon 8">
          <a:hlinkClick xmlns:r="http://schemas.openxmlformats.org/officeDocument/2006/relationships" r:id="rId4"/>
        </xdr:cNvPr>
        <xdr:cNvSpPr/>
      </xdr:nvSpPr>
      <xdr:spPr>
        <a:xfrm flipH="1">
          <a:off x="102577" y="959827"/>
          <a:ext cx="1333501" cy="490905"/>
        </a:xfrm>
        <a:prstGeom prst="homePlate">
          <a:avLst/>
        </a:prstGeom>
        <a:solidFill>
          <a:srgbClr val="032163"/>
        </a:solid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Summary</a:t>
          </a:r>
        </a:p>
      </xdr:txBody>
    </xdr:sp>
    <xdr:clientData/>
  </xdr:twoCellAnchor>
  <xdr:twoCellAnchor editAs="oneCell">
    <xdr:from>
      <xdr:col>0</xdr:col>
      <xdr:colOff>60080</xdr:colOff>
      <xdr:row>21</xdr:row>
      <xdr:rowOff>11722</xdr:rowOff>
    </xdr:from>
    <xdr:to>
      <xdr:col>1</xdr:col>
      <xdr:colOff>682425</xdr:colOff>
      <xdr:row>23</xdr:row>
      <xdr:rowOff>45427</xdr:rowOff>
    </xdr:to>
    <xdr:pic>
      <xdr:nvPicPr>
        <xdr:cNvPr id="6" name="Picture 5" descr="P:\statshare\StatsBranding\Images-logos\statswales-symbol-e.jpg">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080" y="4460630"/>
          <a:ext cx="716130" cy="227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684335</xdr:colOff>
      <xdr:row>20</xdr:row>
      <xdr:rowOff>225667</xdr:rowOff>
    </xdr:from>
    <xdr:to>
      <xdr:col>7</xdr:col>
      <xdr:colOff>508489</xdr:colOff>
      <xdr:row>23</xdr:row>
      <xdr:rowOff>211014</xdr:rowOff>
    </xdr:to>
    <xdr:sp macro="" textlink="">
      <xdr:nvSpPr>
        <xdr:cNvPr id="4" name="TextBox 3"/>
        <xdr:cNvSpPr txBox="1"/>
      </xdr:nvSpPr>
      <xdr:spPr>
        <a:xfrm>
          <a:off x="778120" y="4387359"/>
          <a:ext cx="4378569" cy="4659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 view tables on ophthalmic statistics click the StatsWales icon on the left.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ac001\workgroup_rw\stats\HSA\NHSPrimaryCommunityHealth\General%20Dental\Post%20dental%20contract%20data\Bulletins\Q1%202005-06\Wales%20monthly%20number%20of%20claims%20UDA%20%20April%20-%20June%20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s\HSA\NHSPerformance\Delayed%20Transfers%20of%20Care\DToC%20Data%20Full%20download\DToC%20Releases\2008\SDR71%20%202008%20Delayed%20Transfers%20of%20Care%20April%202008\DToC%20Release%20Data%20April-New%20style%20release%20data%20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s\HSA\NHSPerformance\Delayed%20Transfers%20of%20Care\DToC%20Data%20Full%20download\DToc%20monthly\Dtoc%20January%202005\Jan%2005%20-%20Full%20download%20-%20pivot%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ats\HSA\Substance%20Misuse\Quarterly%20reports\2010-11\Q2\Sep-09%20-%20full%20download%20-%20pivot%20tables%20+%20english%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tats\HSA\Substance%20Misuse\Annual%20Reports\2010-11\Excel%20tables%20and%20charts%202001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tats\HSA\NHSPrimaryCommunityHealth\Community\DentalServices\ElectronicDataEntry\0809\20090929CDSWRCardiffAndVale"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tats\HSA\NHSPrimaryCommunityHealth\Ophthalmic\Releases\2014\Tables&amp;Charts%202013-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lookups"/>
      <sheetName val="summary"/>
      <sheetName val="April 2006"/>
      <sheetName val="May 2006"/>
      <sheetName val="June 2006"/>
      <sheetName val="April06 UDA"/>
      <sheetName val="May06 UDA"/>
      <sheetName val="June06 UDA"/>
    </sheetNames>
    <sheetDataSet>
      <sheetData sheetId="0"/>
      <sheetData sheetId="1" refreshError="1">
        <row r="2">
          <cell r="A2" t="str">
            <v>LHB</v>
          </cell>
          <cell r="B2" t="str">
            <v>order</v>
          </cell>
        </row>
        <row r="3">
          <cell r="A3" t="str">
            <v>Anglesey</v>
          </cell>
          <cell r="B3">
            <v>1</v>
          </cell>
        </row>
        <row r="4">
          <cell r="A4" t="str">
            <v>Blaenau Gwent</v>
          </cell>
          <cell r="B4">
            <v>19</v>
          </cell>
        </row>
        <row r="5">
          <cell r="A5" t="str">
            <v>Bridgend</v>
          </cell>
          <cell r="B5">
            <v>13</v>
          </cell>
        </row>
        <row r="6">
          <cell r="A6" t="str">
            <v>Caerphilly</v>
          </cell>
          <cell r="B6">
            <v>18</v>
          </cell>
        </row>
        <row r="7">
          <cell r="A7" t="str">
            <v>Cardiff</v>
          </cell>
          <cell r="B7">
            <v>15</v>
          </cell>
        </row>
        <row r="8">
          <cell r="A8" t="str">
            <v>Carmarthen</v>
          </cell>
          <cell r="B8">
            <v>10</v>
          </cell>
        </row>
        <row r="9">
          <cell r="A9" t="str">
            <v>Ceredigion</v>
          </cell>
          <cell r="B9">
            <v>8</v>
          </cell>
        </row>
        <row r="10">
          <cell r="A10" t="str">
            <v>Conway</v>
          </cell>
          <cell r="B10">
            <v>3</v>
          </cell>
        </row>
        <row r="11">
          <cell r="A11" t="str">
            <v>Denbighshire</v>
          </cell>
          <cell r="B11">
            <v>4</v>
          </cell>
        </row>
        <row r="12">
          <cell r="A12" t="str">
            <v>Flintshire</v>
          </cell>
          <cell r="B12">
            <v>5</v>
          </cell>
        </row>
        <row r="13">
          <cell r="A13" t="str">
            <v>Gwynedd</v>
          </cell>
          <cell r="B13">
            <v>2</v>
          </cell>
        </row>
        <row r="14">
          <cell r="A14" t="str">
            <v>Merthyr Tydfil</v>
          </cell>
          <cell r="B14">
            <v>17</v>
          </cell>
        </row>
        <row r="15">
          <cell r="A15" t="str">
            <v>Monmouth</v>
          </cell>
          <cell r="B15">
            <v>21</v>
          </cell>
        </row>
        <row r="16">
          <cell r="A16" t="str">
            <v>Neath Port Talbot</v>
          </cell>
          <cell r="B16">
            <v>12</v>
          </cell>
        </row>
        <row r="17">
          <cell r="A17" t="str">
            <v>Newport</v>
          </cell>
          <cell r="B17">
            <v>22</v>
          </cell>
        </row>
        <row r="18">
          <cell r="A18" t="str">
            <v>Pembrokeshire</v>
          </cell>
          <cell r="B18">
            <v>9</v>
          </cell>
        </row>
        <row r="19">
          <cell r="A19" t="str">
            <v>Powys</v>
          </cell>
          <cell r="B19">
            <v>7</v>
          </cell>
        </row>
        <row r="20">
          <cell r="A20" t="str">
            <v>Rhondda Cynon Taf</v>
          </cell>
          <cell r="B20">
            <v>16</v>
          </cell>
        </row>
        <row r="21">
          <cell r="A21" t="str">
            <v>Swansea</v>
          </cell>
          <cell r="B21">
            <v>11</v>
          </cell>
        </row>
        <row r="22">
          <cell r="A22" t="str">
            <v>Torfaen</v>
          </cell>
          <cell r="B22">
            <v>20</v>
          </cell>
        </row>
        <row r="23">
          <cell r="A23" t="str">
            <v>Vale of Glamorgan</v>
          </cell>
          <cell r="B23">
            <v>14</v>
          </cell>
        </row>
        <row r="24">
          <cell r="A24" t="str">
            <v>Wrexham</v>
          </cell>
          <cell r="B24">
            <v>6</v>
          </cell>
        </row>
        <row r="25">
          <cell r="A25" t="str">
            <v>Total</v>
          </cell>
          <cell r="B25">
            <v>23</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Trends by Trust"/>
      <sheetName val="Table Trends"/>
      <sheetName val="Trust table All"/>
      <sheetName val="Trust table ex MH"/>
      <sheetName val="Trust table MH"/>
      <sheetName val="LHB table All"/>
      <sheetName val="LHB table ex MH"/>
      <sheetName val="Hlth0809"/>
      <sheetName val="LHB table MH"/>
      <sheetName val="Hlth0810"/>
      <sheetName val="Class Pivot"/>
      <sheetName val="Class Tables"/>
      <sheetName val="Class Pivot 2"/>
      <sheetName val="ClassTables2"/>
      <sheetName val="WalesClassChart"/>
      <sheetName val="BethanData"/>
      <sheetName val="LA Pivot"/>
      <sheetName val="Trust Pivot"/>
      <sheetName val="Trust lookup"/>
      <sheetName val="Pop."/>
      <sheetName val="Beds"/>
      <sheetName val="Reason 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
          <cell r="A1" t="str">
            <v>Reason</v>
          </cell>
          <cell r="B1" t="str">
            <v>Code</v>
          </cell>
          <cell r="C1" t="str">
            <v>Group</v>
          </cell>
          <cell r="D1" t="str">
            <v>Class</v>
          </cell>
        </row>
        <row r="2">
          <cell r="A2" t="str">
            <v>Awaiting completion of assessment (beyond local agreement)</v>
          </cell>
          <cell r="B2">
            <v>1.01</v>
          </cell>
          <cell r="C2" t="str">
            <v>1-Social care assessment</v>
          </cell>
          <cell r="D2">
            <v>0</v>
          </cell>
        </row>
        <row r="3">
          <cell r="A3" t="str">
            <v>Assessment completed; awaiting funding authorisation</v>
          </cell>
          <cell r="B3">
            <v>2.0099999999999998</v>
          </cell>
          <cell r="C3" t="str">
            <v>2-Social care arrangement</v>
          </cell>
          <cell r="D3">
            <v>2</v>
          </cell>
        </row>
        <row r="4">
          <cell r="A4" t="str">
            <v>Re housing (LA responsibility) sheltered or mainstream accommodation</v>
          </cell>
          <cell r="B4">
            <v>2.02</v>
          </cell>
          <cell r="C4" t="str">
            <v>2-Social care arrangement</v>
          </cell>
          <cell r="D4">
            <v>2</v>
          </cell>
        </row>
        <row r="5">
          <cell r="A5" t="str">
            <v>Awaiting start or re-start of home based care packages (beyond local agreement)</v>
          </cell>
          <cell r="B5">
            <v>2.0299999999999998</v>
          </cell>
          <cell r="C5" t="str">
            <v>2-Social care arrangement</v>
          </cell>
          <cell r="D5">
            <v>2</v>
          </cell>
        </row>
        <row r="6">
          <cell r="A6" t="str">
            <v>Awaiting completion of residential care placement arrangements (beyond local agreement)</v>
          </cell>
          <cell r="B6">
            <v>2.04</v>
          </cell>
          <cell r="C6" t="str">
            <v>2-Social care arrangement</v>
          </cell>
          <cell r="D6">
            <v>2</v>
          </cell>
        </row>
        <row r="7">
          <cell r="A7" t="str">
            <v>Awaiting completion of nursing care placement arrangements (beyond local agreement)</v>
          </cell>
          <cell r="B7">
            <v>2.0499999999999998</v>
          </cell>
          <cell r="C7" t="str">
            <v>2-Social care arrangement</v>
          </cell>
          <cell r="D7">
            <v>2</v>
          </cell>
        </row>
        <row r="8">
          <cell r="A8" t="str">
            <v>Awating home adaptation/equipment</v>
          </cell>
          <cell r="B8">
            <v>2.06</v>
          </cell>
          <cell r="C8" t="str">
            <v>2-Social care arrangement</v>
          </cell>
          <cell r="D8">
            <v>2</v>
          </cell>
        </row>
        <row r="9">
          <cell r="A9" t="str">
            <v>No appropriate placement available</v>
          </cell>
          <cell r="B9">
            <v>2.0699999999999998</v>
          </cell>
          <cell r="C9" t="str">
            <v>2-Social care arrangement</v>
          </cell>
          <cell r="D9">
            <v>2</v>
          </cell>
        </row>
        <row r="10">
          <cell r="A10" t="str">
            <v>No appropriate facility exists</v>
          </cell>
          <cell r="B10">
            <v>2.08</v>
          </cell>
          <cell r="C10" t="str">
            <v>2-Social care arrangement</v>
          </cell>
          <cell r="D10">
            <v>2</v>
          </cell>
        </row>
        <row r="11">
          <cell r="A11" t="str">
            <v>Funding not available for nursing or residential placement</v>
          </cell>
          <cell r="B11">
            <v>2.09</v>
          </cell>
          <cell r="C11" t="str">
            <v>2-Social care arrangement</v>
          </cell>
          <cell r="D11">
            <v>2</v>
          </cell>
        </row>
        <row r="12">
          <cell r="A12" t="str">
            <v>Funding not available for home care package</v>
          </cell>
          <cell r="B12">
            <v>2.1</v>
          </cell>
          <cell r="C12" t="str">
            <v>2-Social care arrangement</v>
          </cell>
          <cell r="D12">
            <v>2</v>
          </cell>
        </row>
        <row r="13">
          <cell r="A13" t="str">
            <v>Awaiting specialist assessment/review</v>
          </cell>
          <cell r="B13">
            <v>3.01</v>
          </cell>
          <cell r="C13" t="str">
            <v>3-Health care assessment</v>
          </cell>
          <cell r="D13">
            <v>0</v>
          </cell>
        </row>
        <row r="14">
          <cell r="A14" t="str">
            <v>Awaiting opinion of another consultant</v>
          </cell>
          <cell r="B14">
            <v>3.02</v>
          </cell>
          <cell r="C14" t="str">
            <v>3-Health care assessment</v>
          </cell>
          <cell r="D14">
            <v>0</v>
          </cell>
        </row>
        <row r="15">
          <cell r="A15" t="str">
            <v>Awaiting assessment by discharge liaison</v>
          </cell>
          <cell r="B15">
            <v>3.03</v>
          </cell>
          <cell r="C15" t="str">
            <v>3-Health care assessment</v>
          </cell>
          <cell r="D15">
            <v>0</v>
          </cell>
        </row>
        <row r="16">
          <cell r="A16" t="str">
            <v>Awaiting completion of OT assessment (including manual handling assessment)</v>
          </cell>
          <cell r="B16">
            <v>3.04</v>
          </cell>
          <cell r="C16" t="str">
            <v>3-Health care assessment</v>
          </cell>
          <cell r="D16">
            <v>0</v>
          </cell>
        </row>
        <row r="17">
          <cell r="A17" t="str">
            <v>Awaiting assessment/completion of healthcare arrangements by community health services</v>
          </cell>
          <cell r="B17">
            <v>3.05</v>
          </cell>
          <cell r="C17" t="str">
            <v>3-Health care assessment</v>
          </cell>
          <cell r="D17">
            <v>0</v>
          </cell>
        </row>
        <row r="18">
          <cell r="A18" t="str">
            <v>Awaiting assessment/completion of healthcare arrangements by community therapist</v>
          </cell>
          <cell r="B18">
            <v>3.06</v>
          </cell>
          <cell r="C18" t="str">
            <v>3-Health care assessment</v>
          </cell>
          <cell r="D18">
            <v>0</v>
          </cell>
        </row>
        <row r="19">
          <cell r="A19" t="str">
            <v>Awaiting assessment/completion of healthcare arrangements by community psychiatric nurse/CMHT</v>
          </cell>
          <cell r="B19">
            <v>3.07</v>
          </cell>
          <cell r="C19" t="str">
            <v>3-Health care assessment</v>
          </cell>
          <cell r="D19">
            <v>0</v>
          </cell>
        </row>
        <row r="20">
          <cell r="A20" t="str">
            <v>Awaiting assessment/completion of healthcare arrangements by palliative care/Macmillan nurse</v>
          </cell>
          <cell r="B20">
            <v>3.08</v>
          </cell>
          <cell r="C20" t="str">
            <v>3-Health care assessment</v>
          </cell>
          <cell r="D20">
            <v>0</v>
          </cell>
        </row>
        <row r="21">
          <cell r="A21" t="str">
            <v>Awaiting completion of assessment for NHS funded nursing care/continuing health care</v>
          </cell>
          <cell r="B21">
            <v>3.09</v>
          </cell>
          <cell r="C21" t="str">
            <v>3-Health care assessment</v>
          </cell>
          <cell r="D21">
            <v>1</v>
          </cell>
        </row>
        <row r="22">
          <cell r="A22" t="str">
            <v>Awaiting commencement of rehabilitation programme</v>
          </cell>
          <cell r="B22">
            <v>4.01</v>
          </cell>
          <cell r="C22" t="str">
            <v>4-Health care arrangement</v>
          </cell>
          <cell r="D22">
            <v>1</v>
          </cell>
        </row>
        <row r="23">
          <cell r="A23" t="str">
            <v>Awaiting another NHS bed eg tertiary; rehab; hospice; EMI</v>
          </cell>
          <cell r="B23">
            <v>4.0199999999999996</v>
          </cell>
          <cell r="C23" t="str">
            <v>4-Health care arrangement</v>
          </cell>
          <cell r="D23">
            <v>1</v>
          </cell>
        </row>
        <row r="24">
          <cell r="A24" t="str">
            <v>Awaiting OT home visit</v>
          </cell>
          <cell r="B24">
            <v>4.03</v>
          </cell>
          <cell r="C24" t="str">
            <v>4-Health care arrangement</v>
          </cell>
          <cell r="D24">
            <v>2</v>
          </cell>
        </row>
        <row r="25">
          <cell r="A25" t="str">
            <v>Awaiting completion of healthcare arrangements (inc. medication) to enable transfer/discharge</v>
          </cell>
          <cell r="B25">
            <v>4.04</v>
          </cell>
          <cell r="C25" t="str">
            <v>4-Health care arrangement</v>
          </cell>
          <cell r="D25">
            <v>3</v>
          </cell>
        </row>
        <row r="26">
          <cell r="A26" t="str">
            <v>Awaiting equipment provision</v>
          </cell>
          <cell r="B26">
            <v>4.05</v>
          </cell>
          <cell r="C26" t="str">
            <v>4-Health care arrangement</v>
          </cell>
          <cell r="D26">
            <v>2</v>
          </cell>
        </row>
        <row r="27">
          <cell r="A27" t="str">
            <v>Transport not available</v>
          </cell>
          <cell r="B27">
            <v>4.0599999999999996</v>
          </cell>
          <cell r="C27" t="str">
            <v>4-Health care arrangement</v>
          </cell>
          <cell r="D27">
            <v>3</v>
          </cell>
        </row>
        <row r="28">
          <cell r="A28" t="str">
            <v>No appropriate placement identified</v>
          </cell>
          <cell r="B28">
            <v>4.07</v>
          </cell>
          <cell r="C28" t="str">
            <v>4-Health care arrangement</v>
          </cell>
          <cell r="D28">
            <v>2</v>
          </cell>
        </row>
        <row r="29">
          <cell r="A29" t="str">
            <v>Awaiting continuing health care bed availability in other NHS hospital/speciality/facility</v>
          </cell>
          <cell r="B29">
            <v>4.08</v>
          </cell>
          <cell r="C29" t="str">
            <v>4-Health care arrangement</v>
          </cell>
          <cell r="D29">
            <v>1</v>
          </cell>
        </row>
        <row r="30">
          <cell r="A30" t="str">
            <v>Awaiting bed availability in non NHS hospital/speciality/facility eg continuing health care bed in a care home; hospice)</v>
          </cell>
          <cell r="B30">
            <v>4.09</v>
          </cell>
          <cell r="C30" t="str">
            <v>4-Health care arrangement</v>
          </cell>
          <cell r="D30">
            <v>2</v>
          </cell>
        </row>
        <row r="31">
          <cell r="A31" t="str">
            <v>Legal issues (including intervention by patients lawyer) - e.g. informed consent</v>
          </cell>
          <cell r="B31">
            <v>5.01</v>
          </cell>
          <cell r="C31" t="str">
            <v>5-Pat/carer/fam legal</v>
          </cell>
          <cell r="D31">
            <v>3</v>
          </cell>
        </row>
        <row r="32">
          <cell r="A32" t="str">
            <v>Patient refuses to participate in financial assessment</v>
          </cell>
          <cell r="B32">
            <v>5.0199999999999996</v>
          </cell>
          <cell r="C32" t="str">
            <v>5-Pat/carer/fam legal</v>
          </cell>
          <cell r="D32">
            <v>2</v>
          </cell>
        </row>
        <row r="33">
          <cell r="A33" t="str">
            <v>Financial and personal assets problem - e.g. confirming financial assessment</v>
          </cell>
          <cell r="B33">
            <v>5.03</v>
          </cell>
          <cell r="C33" t="str">
            <v>5-Pat/carer/fam legal</v>
          </cell>
          <cell r="D33">
            <v>2</v>
          </cell>
        </row>
        <row r="34">
          <cell r="A34" t="str">
            <v>Internal family and/or carer dispute issues (including dispute between patient/family and/or carers)</v>
          </cell>
          <cell r="B34">
            <v>6.01</v>
          </cell>
          <cell r="C34" t="str">
            <v>6-Pat/carer/fam dispute</v>
          </cell>
          <cell r="D34">
            <v>3</v>
          </cell>
        </row>
        <row r="35">
          <cell r="A35" t="str">
            <v>Disagreement between patient/family and/or carer and health services</v>
          </cell>
          <cell r="B35">
            <v>6.02</v>
          </cell>
          <cell r="C35" t="str">
            <v>6-Pat/carer/fam dispute</v>
          </cell>
          <cell r="D35">
            <v>3</v>
          </cell>
        </row>
        <row r="36">
          <cell r="A36" t="str">
            <v>Disagreement between patient/family and/or carer and social services</v>
          </cell>
          <cell r="B36">
            <v>6.03</v>
          </cell>
          <cell r="C36" t="str">
            <v>6-Pat/carer/fam dispute</v>
          </cell>
          <cell r="D36">
            <v>3</v>
          </cell>
        </row>
        <row r="37">
          <cell r="A37" t="str">
            <v>Disagreement between patient/family and/or carer with both services</v>
          </cell>
          <cell r="B37">
            <v>6.04</v>
          </cell>
          <cell r="C37" t="str">
            <v>6-Pat/carer/fam dispute</v>
          </cell>
          <cell r="D37">
            <v>3</v>
          </cell>
        </row>
        <row r="38">
          <cell r="A38" t="str">
            <v>Disagreement about post hospital care responsibility between health services and social services</v>
          </cell>
          <cell r="B38">
            <v>6.05</v>
          </cell>
          <cell r="C38" t="str">
            <v>6-Pat/carer/fam dispute</v>
          </cell>
          <cell r="D38">
            <v>2</v>
          </cell>
        </row>
        <row r="39">
          <cell r="A39" t="str">
            <v>Decision for continuing health care eligibility under review</v>
          </cell>
          <cell r="B39">
            <v>6.06</v>
          </cell>
          <cell r="C39" t="str">
            <v>6-Pat/carer/fam dispute</v>
          </cell>
          <cell r="D39">
            <v>3</v>
          </cell>
        </row>
        <row r="40">
          <cell r="A40" t="str">
            <v>Dispute between trust and LHB over eligibility for NHS funded continuing health care</v>
          </cell>
          <cell r="B40">
            <v>6.07</v>
          </cell>
          <cell r="C40" t="str">
            <v>6-Pat/carer/fam dispute</v>
          </cell>
          <cell r="D40">
            <v>1</v>
          </cell>
        </row>
        <row r="41">
          <cell r="A41" t="str">
            <v>Patient does not qualify for care and/or refuses to leave hospital</v>
          </cell>
          <cell r="B41">
            <v>7.01</v>
          </cell>
          <cell r="C41" t="str">
            <v>7-Pat/carer/fam choice/other</v>
          </cell>
          <cell r="D41">
            <v>2</v>
          </cell>
        </row>
        <row r="42">
          <cell r="A42" t="str">
            <v>Family/relatives arranging care</v>
          </cell>
          <cell r="B42">
            <v>7.02</v>
          </cell>
          <cell r="C42" t="str">
            <v>7-Pat/carer/fam choice/other</v>
          </cell>
          <cell r="D42">
            <v>2</v>
          </cell>
        </row>
        <row r="43">
          <cell r="A43" t="str">
            <v>Patient/family/carer selecting residential/nursing home of choice</v>
          </cell>
          <cell r="B43">
            <v>7.03</v>
          </cell>
          <cell r="C43" t="str">
            <v>7-Pat/carer/fam choice/other</v>
          </cell>
          <cell r="D43">
            <v>2</v>
          </cell>
        </row>
        <row r="44">
          <cell r="A44" t="str">
            <v>Patient waiting for place availability in residential/nursing home of choice</v>
          </cell>
          <cell r="B44">
            <v>7.04</v>
          </cell>
          <cell r="C44" t="str">
            <v>7-Pat/carer/fam choice/other</v>
          </cell>
          <cell r="D44">
            <v>2</v>
          </cell>
        </row>
        <row r="45">
          <cell r="A45" t="str">
            <v>Other patient/family related reason</v>
          </cell>
          <cell r="B45">
            <v>7.05</v>
          </cell>
          <cell r="C45" t="str">
            <v>7-Pat/carer/fam choice/other</v>
          </cell>
          <cell r="D45">
            <v>2</v>
          </cell>
        </row>
        <row r="46">
          <cell r="A46" t="str">
            <v>Principal reason not agreed</v>
          </cell>
          <cell r="B46">
            <v>8</v>
          </cell>
          <cell r="C46" t="str">
            <v>8-Other</v>
          </cell>
          <cell r="D46">
            <v>3</v>
          </cell>
        </row>
        <row r="47">
          <cell r="A47" t="str">
            <v>Patient/family/carer selecting residential care placement of choice</v>
          </cell>
          <cell r="B47" t="str">
            <v>7.03a</v>
          </cell>
          <cell r="C47" t="str">
            <v>7-Pat/carer/fam choice/other</v>
          </cell>
          <cell r="D47">
            <v>2</v>
          </cell>
        </row>
        <row r="48">
          <cell r="A48" t="str">
            <v>Patient/family/carer selecting nursing care placement of choice</v>
          </cell>
          <cell r="B48" t="str">
            <v>7.03b</v>
          </cell>
          <cell r="C48" t="str">
            <v>7-Pat/carer/fam choice/other</v>
          </cell>
          <cell r="D48">
            <v>2</v>
          </cell>
        </row>
        <row r="49">
          <cell r="A49" t="str">
            <v>Patient waiting for residential care place availability in care home of choice</v>
          </cell>
          <cell r="B49" t="str">
            <v>7.04a</v>
          </cell>
          <cell r="C49" t="str">
            <v>7-Pat/carer/fam choice/other</v>
          </cell>
          <cell r="D49">
            <v>2</v>
          </cell>
        </row>
        <row r="50">
          <cell r="A50" t="str">
            <v>Patient waiting for nursing care place availability in care home of choice</v>
          </cell>
          <cell r="B50" t="str">
            <v>7.04b</v>
          </cell>
          <cell r="C50" t="str">
            <v>7-Pat/carer/fam choice/other</v>
          </cell>
          <cell r="D50">
            <v>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 sub"/>
      <sheetName val="3 - Trust"/>
      <sheetName val="4 - Trust"/>
      <sheetName val="5 - Trust"/>
      <sheetName val="6 - Trust"/>
      <sheetName val="7 - LA"/>
      <sheetName val="8 - LA"/>
      <sheetName val="9 - LA"/>
      <sheetName val="10 - LA"/>
      <sheetName val="11 - Age"/>
      <sheetName val="12-Hospital"/>
      <sheetName val="Paste raw data "/>
      <sheetName val="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C1" t="str">
            <v>Reason</v>
          </cell>
          <cell r="D1" t="str">
            <v>Code</v>
          </cell>
        </row>
        <row r="2">
          <cell r="C2" t="str">
            <v>Assessment completed; awaiting funding authorisation</v>
          </cell>
          <cell r="D2">
            <v>2.0099999999999998</v>
          </cell>
        </row>
        <row r="3">
          <cell r="C3" t="str">
            <v>Awaiting another NHS bed eg tertiary; rehab; hospice; EMI</v>
          </cell>
          <cell r="D3">
            <v>4.0199999999999996</v>
          </cell>
        </row>
        <row r="4">
          <cell r="C4" t="str">
            <v>Awaiting assessment/completion of healthcare arrangements by community psychiatric nurse/CMHT</v>
          </cell>
          <cell r="D4">
            <v>3.07</v>
          </cell>
        </row>
        <row r="5">
          <cell r="C5" t="str">
            <v>Awaiting assessment by discharge liaison</v>
          </cell>
          <cell r="D5">
            <v>3.03</v>
          </cell>
        </row>
        <row r="6">
          <cell r="C6" t="str">
            <v>Awaiting assessment/completion of healthcare arrangements by palliative care/Macmillan nurse</v>
          </cell>
          <cell r="D6">
            <v>3.08</v>
          </cell>
        </row>
        <row r="7">
          <cell r="C7" t="str">
            <v>Awaiting assessment/completion of healthcare arrangements by community health services</v>
          </cell>
          <cell r="D7">
            <v>3.05</v>
          </cell>
        </row>
        <row r="8">
          <cell r="C8" t="str">
            <v>Awaiting assessment/completion of healthcare arrangements by community therapist</v>
          </cell>
          <cell r="D8">
            <v>3.06</v>
          </cell>
        </row>
        <row r="9">
          <cell r="C9" t="str">
            <v>Awaiting bed availability in non NHS hospital/speciality/facility eg continuing health care bed in a care home; hospice)</v>
          </cell>
          <cell r="D9">
            <v>4.09</v>
          </cell>
        </row>
        <row r="10">
          <cell r="C10" t="str">
            <v>Awaiting commencement of rehabilitation programme</v>
          </cell>
          <cell r="D10">
            <v>4.01</v>
          </cell>
        </row>
        <row r="11">
          <cell r="C11" t="str">
            <v>Awaiting completion of assessment (beyond local agreement)</v>
          </cell>
          <cell r="D11">
            <v>1.01</v>
          </cell>
        </row>
        <row r="12">
          <cell r="C12" t="str">
            <v>Awaiting completion of assessment for NHS funded nursing care/continuing health care</v>
          </cell>
          <cell r="D12">
            <v>3.09</v>
          </cell>
        </row>
        <row r="13">
          <cell r="C13" t="str">
            <v>Awaiting completion of healthcare arrangements (inc. medication) to enable transfer/discharge</v>
          </cell>
          <cell r="D13">
            <v>4.04</v>
          </cell>
        </row>
        <row r="14">
          <cell r="C14" t="str">
            <v>Awaiting completion of nursing care placement arrangements (beyond local agreement)</v>
          </cell>
          <cell r="D14">
            <v>2.0499999999999998</v>
          </cell>
        </row>
        <row r="15">
          <cell r="C15" t="str">
            <v>Awaiting completion of OT assessment (including manual handling assessment)</v>
          </cell>
          <cell r="D15">
            <v>3.04</v>
          </cell>
        </row>
        <row r="16">
          <cell r="C16" t="str">
            <v>Awaiting completion of residential care placement arrangements (beyond local agreement)</v>
          </cell>
          <cell r="D16">
            <v>2.04</v>
          </cell>
        </row>
        <row r="17">
          <cell r="C17" t="str">
            <v>Awaiting continuing health care bed availability in other NHS hospital/speciality/facility</v>
          </cell>
          <cell r="D17">
            <v>4.08</v>
          </cell>
        </row>
        <row r="18">
          <cell r="C18" t="str">
            <v>Awaiting equipment provision</v>
          </cell>
          <cell r="D18">
            <v>4.05</v>
          </cell>
        </row>
        <row r="19">
          <cell r="C19" t="str">
            <v>Awaiting opinion of another consultant</v>
          </cell>
          <cell r="D19">
            <v>3.02</v>
          </cell>
        </row>
        <row r="20">
          <cell r="C20" t="str">
            <v>Awaiting OT home visit</v>
          </cell>
          <cell r="D20">
            <v>4.03</v>
          </cell>
        </row>
        <row r="21">
          <cell r="C21" t="str">
            <v>Awaiting specialist assessment/review</v>
          </cell>
          <cell r="D21">
            <v>3.01</v>
          </cell>
        </row>
        <row r="22">
          <cell r="C22" t="str">
            <v>Awaiting start or re-start of home based care packages (beyond local agreement)</v>
          </cell>
          <cell r="D22">
            <v>2.0299999999999998</v>
          </cell>
        </row>
        <row r="23">
          <cell r="C23" t="str">
            <v>Awating home adaptation/equipment</v>
          </cell>
          <cell r="D23">
            <v>2.06</v>
          </cell>
        </row>
        <row r="24">
          <cell r="C24" t="str">
            <v>Decision for continuing health care eligibility under review</v>
          </cell>
          <cell r="D24">
            <v>6.06</v>
          </cell>
        </row>
        <row r="25">
          <cell r="C25" t="str">
            <v>Disagreement about post hospital care responsibility between health services and social services</v>
          </cell>
          <cell r="D25">
            <v>6.05</v>
          </cell>
        </row>
        <row r="26">
          <cell r="C26" t="str">
            <v>Disagreement between patient/family and/or carer and health services</v>
          </cell>
          <cell r="D26">
            <v>6.02</v>
          </cell>
        </row>
        <row r="27">
          <cell r="C27" t="str">
            <v>Disagreement between patient/family and/or carer and social services</v>
          </cell>
          <cell r="D27">
            <v>6.03</v>
          </cell>
        </row>
        <row r="28">
          <cell r="C28" t="str">
            <v>Disagreement between patient/family and/or carer with both services</v>
          </cell>
          <cell r="D28">
            <v>6.04</v>
          </cell>
        </row>
        <row r="29">
          <cell r="C29" t="str">
            <v>Dispute between trust and LHB over eligibility for NHS funded continuing health care</v>
          </cell>
          <cell r="D29">
            <v>6.07</v>
          </cell>
        </row>
        <row r="30">
          <cell r="C30" t="str">
            <v>Family/relatives arranging care</v>
          </cell>
          <cell r="D30">
            <v>7.02</v>
          </cell>
        </row>
        <row r="31">
          <cell r="C31" t="str">
            <v>Financial and personal assets problem - e.g. confirming financial assessment</v>
          </cell>
          <cell r="D31">
            <v>5.03</v>
          </cell>
        </row>
        <row r="32">
          <cell r="C32" t="str">
            <v>Funding not available for home care package</v>
          </cell>
          <cell r="D32">
            <v>2.1</v>
          </cell>
        </row>
        <row r="33">
          <cell r="C33" t="str">
            <v>Funding not available for nursing or residential placement</v>
          </cell>
          <cell r="D33">
            <v>2.09</v>
          </cell>
        </row>
        <row r="34">
          <cell r="C34" t="str">
            <v>Internal family and/or carer dispute issues (including dispute between patient/family and/or carers)</v>
          </cell>
          <cell r="D34">
            <v>6.01</v>
          </cell>
        </row>
        <row r="35">
          <cell r="C35" t="str">
            <v>Legal issues (including intervention by patients lawyer) - e.g. informed consent</v>
          </cell>
          <cell r="D35">
            <v>5.01</v>
          </cell>
        </row>
        <row r="36">
          <cell r="C36" t="str">
            <v>No appropriate facility exists</v>
          </cell>
          <cell r="D36">
            <v>2.08</v>
          </cell>
        </row>
        <row r="37">
          <cell r="C37" t="str">
            <v>No appropriate placement available</v>
          </cell>
          <cell r="D37">
            <v>2.0699999999999998</v>
          </cell>
        </row>
        <row r="38">
          <cell r="C38" t="str">
            <v>No appropriate placement identified</v>
          </cell>
          <cell r="D38">
            <v>4.07</v>
          </cell>
        </row>
        <row r="39">
          <cell r="C39" t="str">
            <v>Other patient/family related reason</v>
          </cell>
          <cell r="D39">
            <v>7.05</v>
          </cell>
        </row>
        <row r="40">
          <cell r="C40" t="str">
            <v>Patient refuses to participate in financial assessment</v>
          </cell>
          <cell r="D40">
            <v>5.0199999999999996</v>
          </cell>
        </row>
        <row r="41">
          <cell r="C41" t="str">
            <v>Patient does not qualify for care and/or refuses to leave hospital</v>
          </cell>
          <cell r="D41">
            <v>7.01</v>
          </cell>
        </row>
        <row r="42">
          <cell r="C42" t="str">
            <v>Patient waiting for place availability in residential/nursing home of choice</v>
          </cell>
          <cell r="D42">
            <v>7.04</v>
          </cell>
        </row>
        <row r="43">
          <cell r="C43" t="str">
            <v>Patient/family/carer selecting residential/nursing home of choice</v>
          </cell>
          <cell r="D43">
            <v>7.03</v>
          </cell>
        </row>
        <row r="44">
          <cell r="C44" t="str">
            <v>Principal reason not agreed</v>
          </cell>
          <cell r="D44">
            <v>8</v>
          </cell>
        </row>
        <row r="45">
          <cell r="C45" t="str">
            <v>Re housing (LA responsibility) sheltered or mainstream accommodation</v>
          </cell>
          <cell r="D45">
            <v>2.02</v>
          </cell>
        </row>
        <row r="46">
          <cell r="C46" t="str">
            <v>Transport not available</v>
          </cell>
          <cell r="D46">
            <v>4.0599999999999996</v>
          </cell>
        </row>
        <row r="47">
          <cell r="C47" t="str">
            <v>Patient/family/carer selecting residential care placement of choice</v>
          </cell>
          <cell r="D47" t="str">
            <v>7.03 a</v>
          </cell>
        </row>
        <row r="48">
          <cell r="C48" t="str">
            <v>Patient waiting for residential care place availability in care home of choice</v>
          </cell>
          <cell r="D48" t="str">
            <v>7.04 a</v>
          </cell>
        </row>
        <row r="49">
          <cell r="C49" t="str">
            <v>Patient waiting for nursing care place availability in care home of choice</v>
          </cell>
          <cell r="D49" t="str">
            <v>7.04 b</v>
          </cell>
        </row>
        <row r="50">
          <cell r="C50" t="str">
            <v>Patient/family/carer selecting nursing care placement of choice</v>
          </cell>
          <cell r="D50" t="str">
            <v>7.03 b</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 sub"/>
      <sheetName val="3 - Trust"/>
      <sheetName val="4 - Trust"/>
      <sheetName val="5 - Trust"/>
      <sheetName val="6 - Trust"/>
      <sheetName val="7 - LA"/>
      <sheetName val="8 - LA"/>
      <sheetName val="9 - LA"/>
      <sheetName val="10 - LA"/>
      <sheetName val="11 - Age"/>
      <sheetName val="12-Hospital"/>
      <sheetName val="Paste raw data "/>
      <sheetName val="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C1" t="str">
            <v>Reason</v>
          </cell>
          <cell r="D1" t="str">
            <v>Code</v>
          </cell>
        </row>
        <row r="2">
          <cell r="C2" t="str">
            <v>Assessment completed; awaiting funding authorisation</v>
          </cell>
          <cell r="D2">
            <v>2.0099999999999998</v>
          </cell>
        </row>
        <row r="3">
          <cell r="C3" t="str">
            <v>Awaiting another NHS bed eg tertiary; rehab; hospice; EMI</v>
          </cell>
          <cell r="D3">
            <v>4.0199999999999996</v>
          </cell>
        </row>
        <row r="4">
          <cell r="C4" t="str">
            <v>Awaiting assessment/completion of healthcare arrangements by community psychiatric nurse/CMHT</v>
          </cell>
          <cell r="D4">
            <v>3.07</v>
          </cell>
        </row>
        <row r="5">
          <cell r="C5" t="str">
            <v>Awaiting assessment by discharge liaison</v>
          </cell>
          <cell r="D5">
            <v>3.03</v>
          </cell>
        </row>
        <row r="6">
          <cell r="C6" t="str">
            <v>Awaiting assessment/completion of healthcare arrangements by palliative care/Macmillan nurse</v>
          </cell>
          <cell r="D6">
            <v>3.08</v>
          </cell>
        </row>
        <row r="7">
          <cell r="C7" t="str">
            <v>Awaiting assessment/completion of healthcare arrangements by community health services</v>
          </cell>
          <cell r="D7">
            <v>3.05</v>
          </cell>
        </row>
        <row r="8">
          <cell r="C8" t="str">
            <v>Awaiting assessment/completion of healthcare arrangements by community therapist</v>
          </cell>
          <cell r="D8">
            <v>3.06</v>
          </cell>
        </row>
        <row r="9">
          <cell r="C9" t="str">
            <v>Awaiting bed availability in non NHS hospital/speciality/facility eg continuing health care bed in a care home; hospice)</v>
          </cell>
          <cell r="D9">
            <v>4.09</v>
          </cell>
        </row>
        <row r="10">
          <cell r="C10" t="str">
            <v>Awaiting commencement of rehabilitation programme</v>
          </cell>
          <cell r="D10">
            <v>4.01</v>
          </cell>
        </row>
        <row r="11">
          <cell r="C11" t="str">
            <v>Awaiting completion of assessment (beyond local agreement)</v>
          </cell>
          <cell r="D11">
            <v>1.01</v>
          </cell>
        </row>
        <row r="12">
          <cell r="C12" t="str">
            <v>Awaiting completion of assessment for NHS funded nursing care/continuing health care</v>
          </cell>
          <cell r="D12">
            <v>3.09</v>
          </cell>
        </row>
        <row r="13">
          <cell r="C13" t="str">
            <v>Awaiting completion of healthcare arrangements (inc. medication) to enable transfer/discharge</v>
          </cell>
          <cell r="D13">
            <v>4.04</v>
          </cell>
        </row>
        <row r="14">
          <cell r="C14" t="str">
            <v>Awaiting completion of nursing care placement arrangements (beyond local agreement)</v>
          </cell>
          <cell r="D14">
            <v>2.0499999999999998</v>
          </cell>
        </row>
        <row r="15">
          <cell r="C15" t="str">
            <v>Awaiting completion of OT assessment (including manual handling assessment)</v>
          </cell>
          <cell r="D15">
            <v>3.04</v>
          </cell>
        </row>
        <row r="16">
          <cell r="C16" t="str">
            <v>Awaiting completion of residential care placement arrangements (beyond local agreement)</v>
          </cell>
          <cell r="D16">
            <v>2.04</v>
          </cell>
        </row>
        <row r="17">
          <cell r="C17" t="str">
            <v>Awaiting continuing health care bed availability in other NHS hospital/speciality/facility</v>
          </cell>
          <cell r="D17">
            <v>4.08</v>
          </cell>
        </row>
        <row r="18">
          <cell r="C18" t="str">
            <v>Awaiting equipment provision</v>
          </cell>
          <cell r="D18">
            <v>4.05</v>
          </cell>
        </row>
        <row r="19">
          <cell r="C19" t="str">
            <v>Awaiting opinion of another consultant</v>
          </cell>
          <cell r="D19">
            <v>3.02</v>
          </cell>
        </row>
        <row r="20">
          <cell r="C20" t="str">
            <v>Awaiting OT home visit</v>
          </cell>
          <cell r="D20">
            <v>4.03</v>
          </cell>
        </row>
        <row r="21">
          <cell r="C21" t="str">
            <v>Awaiting specialist assessment/review</v>
          </cell>
          <cell r="D21">
            <v>3.01</v>
          </cell>
        </row>
        <row r="22">
          <cell r="C22" t="str">
            <v>Awaiting start or re-start of home based care packages (beyond local agreement)</v>
          </cell>
          <cell r="D22">
            <v>2.0299999999999998</v>
          </cell>
        </row>
        <row r="23">
          <cell r="C23" t="str">
            <v>Awating home adaptation/equipment</v>
          </cell>
          <cell r="D23">
            <v>2.06</v>
          </cell>
        </row>
        <row r="24">
          <cell r="C24" t="str">
            <v>Decision for continuing health care eligibility under review</v>
          </cell>
          <cell r="D24">
            <v>6.06</v>
          </cell>
        </row>
        <row r="25">
          <cell r="C25" t="str">
            <v>Disagreement about post hospital care responsibility between health services and social services</v>
          </cell>
          <cell r="D25">
            <v>6.05</v>
          </cell>
        </row>
        <row r="26">
          <cell r="C26" t="str">
            <v>Disagreement between patient/family and/or carer and health services</v>
          </cell>
          <cell r="D26">
            <v>6.02</v>
          </cell>
        </row>
        <row r="27">
          <cell r="C27" t="str">
            <v>Disagreement between patient/family and/or carer and social services</v>
          </cell>
          <cell r="D27">
            <v>6.03</v>
          </cell>
        </row>
        <row r="28">
          <cell r="C28" t="str">
            <v>Disagreement between patient/family and/or carer with both services</v>
          </cell>
          <cell r="D28">
            <v>6.04</v>
          </cell>
        </row>
        <row r="29">
          <cell r="C29" t="str">
            <v>Dispute between trust and LHB over eligibility for NHS funded continuing health care</v>
          </cell>
          <cell r="D29">
            <v>6.07</v>
          </cell>
        </row>
        <row r="30">
          <cell r="C30" t="str">
            <v>Family/relatives arranging care</v>
          </cell>
          <cell r="D30">
            <v>7.02</v>
          </cell>
        </row>
        <row r="31">
          <cell r="C31" t="str">
            <v>Financial and personal assets problem - e.g. confirming financial assessment</v>
          </cell>
          <cell r="D31">
            <v>5.03</v>
          </cell>
        </row>
        <row r="32">
          <cell r="C32" t="str">
            <v>Funding not available for home care package</v>
          </cell>
          <cell r="D32">
            <v>2.1</v>
          </cell>
        </row>
        <row r="33">
          <cell r="C33" t="str">
            <v>Funding not available for nursing or residential placement</v>
          </cell>
          <cell r="D33">
            <v>2.09</v>
          </cell>
        </row>
        <row r="34">
          <cell r="C34" t="str">
            <v>Internal family and/or carer dispute issues (including dispute between patient/family and/or carers)</v>
          </cell>
          <cell r="D34">
            <v>6.01</v>
          </cell>
        </row>
        <row r="35">
          <cell r="C35" t="str">
            <v>Legal issues (including intervention by patients lawyer) - e.g. informed consent</v>
          </cell>
          <cell r="D35">
            <v>5.01</v>
          </cell>
        </row>
        <row r="36">
          <cell r="C36" t="str">
            <v>No appropriate facility exists</v>
          </cell>
          <cell r="D36">
            <v>2.08</v>
          </cell>
        </row>
        <row r="37">
          <cell r="C37" t="str">
            <v>No appropriate placement available</v>
          </cell>
          <cell r="D37">
            <v>2.0699999999999998</v>
          </cell>
        </row>
        <row r="38">
          <cell r="C38" t="str">
            <v>No appropriate placement identified</v>
          </cell>
          <cell r="D38">
            <v>4.07</v>
          </cell>
        </row>
        <row r="39">
          <cell r="C39" t="str">
            <v>Other patient/family related reason</v>
          </cell>
          <cell r="D39">
            <v>7.05</v>
          </cell>
        </row>
        <row r="40">
          <cell r="C40" t="str">
            <v>Patient refuses to participate in financial assessment</v>
          </cell>
          <cell r="D40">
            <v>5.0199999999999996</v>
          </cell>
        </row>
        <row r="41">
          <cell r="C41" t="str">
            <v>Patient does not qualify for care and/or refuses to leave hospital</v>
          </cell>
          <cell r="D41">
            <v>7.01</v>
          </cell>
        </row>
        <row r="42">
          <cell r="C42" t="str">
            <v>Patient waiting for place availability in residential/nursing home of choice</v>
          </cell>
          <cell r="D42">
            <v>7.04</v>
          </cell>
        </row>
        <row r="43">
          <cell r="C43" t="str">
            <v>Patient/family/carer selecting residential/nursing home of choice</v>
          </cell>
          <cell r="D43">
            <v>7.03</v>
          </cell>
        </row>
        <row r="44">
          <cell r="C44" t="str">
            <v>Principal reason not agreed</v>
          </cell>
          <cell r="D44">
            <v>8</v>
          </cell>
        </row>
        <row r="45">
          <cell r="C45" t="str">
            <v>Re housing (LA responsibility) sheltered or mainstream accommodation</v>
          </cell>
          <cell r="D45">
            <v>2.02</v>
          </cell>
        </row>
        <row r="46">
          <cell r="C46" t="str">
            <v>Transport not available</v>
          </cell>
          <cell r="D46">
            <v>4.0599999999999996</v>
          </cell>
        </row>
        <row r="47">
          <cell r="C47" t="str">
            <v>Patient/family/carer selecting residential care placement of choice</v>
          </cell>
          <cell r="D47" t="str">
            <v>7.03 a</v>
          </cell>
        </row>
        <row r="48">
          <cell r="C48" t="str">
            <v>Patient waiting for residential care place availability in care home of choice</v>
          </cell>
          <cell r="D48" t="str">
            <v>7.04 a</v>
          </cell>
        </row>
        <row r="49">
          <cell r="C49" t="str">
            <v>Patient waiting for nursing care place availability in care home of choice</v>
          </cell>
          <cell r="D49" t="str">
            <v>7.04 b</v>
          </cell>
        </row>
        <row r="50">
          <cell r="C50" t="str">
            <v>Patient/family/carer selecting nursing care placement of choice</v>
          </cell>
          <cell r="D50" t="str">
            <v>7.03 b</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Table 1"/>
      <sheetName val="Chart 1"/>
      <sheetName val="Table 2a"/>
      <sheetName val="Table 2b"/>
      <sheetName val="Table 3a"/>
      <sheetName val="Table 3b"/>
      <sheetName val="Table 4"/>
      <sheetName val="Chart 2"/>
      <sheetName val="Table 5a"/>
      <sheetName val="Table 5b"/>
      <sheetName val="Table 5c"/>
      <sheetName val="Table 5d"/>
      <sheetName val="Table 5e"/>
      <sheetName val="Table 5f"/>
      <sheetName val="Table 5g"/>
      <sheetName val="Table 6"/>
      <sheetName val="Table 7"/>
      <sheetName val="Table 8"/>
      <sheetName val="Table 9"/>
      <sheetName val="Table 10a"/>
      <sheetName val="Table 10b"/>
      <sheetName val="Table 10c"/>
      <sheetName val="Table 11a"/>
      <sheetName val="Table 11b"/>
      <sheetName val="Chart3"/>
      <sheetName val="Table 12 "/>
      <sheetName val="Table 13 "/>
      <sheetName val="Table 14"/>
      <sheetName val="Table 15"/>
      <sheetName val="Table 16a"/>
      <sheetName val="Table 16b"/>
      <sheetName val="Table 16c"/>
      <sheetName val="Table 17"/>
      <sheetName val="Table 18a"/>
      <sheetName val="Table 18b"/>
      <sheetName val="Table 18c"/>
      <sheetName val="Table 19a"/>
      <sheetName val="Table 19b"/>
      <sheetName val="Table 19c"/>
      <sheetName val="Table 20a"/>
      <sheetName val="Table 20b"/>
      <sheetName val="Table 20c"/>
      <sheetName val="Table 21a"/>
      <sheetName val="Table 21b"/>
      <sheetName val="Table 21c"/>
      <sheetName val="Table 25"/>
      <sheetName val="Table 26"/>
      <sheetName val="Figure A1"/>
      <sheetName val="old Table 8"/>
      <sheetName val="Old Table 5d "/>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CDSWR"/>
      <sheetName val="Notes"/>
      <sheetName val="Transfer"/>
      <sheetName val="LookupCodes"/>
      <sheetName val="Details"/>
    </sheetNames>
    <sheetDataSet>
      <sheetData sheetId="0" refreshError="1"/>
      <sheetData sheetId="1" refreshError="1"/>
      <sheetData sheetId="2" refreshError="1"/>
      <sheetData sheetId="3" refreshError="1"/>
      <sheetData sheetId="4" refreshError="1"/>
      <sheetData sheetId="5">
        <row r="2">
          <cell r="A2">
            <v>200809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sheetName val="AT1 Data"/>
      <sheetName val="AT2 Data"/>
      <sheetName val="AT3 Data"/>
      <sheetName val="AT4 Data"/>
      <sheetName val="AT5 Data"/>
      <sheetName val="AT6 Data"/>
      <sheetName val="T1 Data Old"/>
      <sheetName val="T2 Data Old"/>
      <sheetName val="T3 Data Old"/>
      <sheetName val="T4 Data Old"/>
      <sheetName val="T1 Data"/>
      <sheetName val="T2 &amp; 3 Data"/>
      <sheetName val="T4 Data"/>
      <sheetName val="T10 &amp; 11 Data"/>
      <sheetName val="T12 Data"/>
      <sheetName val="new LVS data"/>
      <sheetName val="T13 Data"/>
      <sheetName val="T14 Data"/>
      <sheetName val="T15 Data"/>
      <sheetName val="T15 chart data Wales"/>
      <sheetName val="T16 Data"/>
      <sheetName val="Population 2011"/>
      <sheetName val="Population 2012"/>
      <sheetName val="Annex Table 1"/>
      <sheetName val="Annex Table 2"/>
      <sheetName val="Annex Table 3"/>
      <sheetName val="Annex Table 4"/>
      <sheetName val="Annex Table 5"/>
      <sheetName val="Annex Table 6"/>
      <sheetName val="Annex Table 7"/>
      <sheetName val="Annex Table 8"/>
      <sheetName val="Annex Table 9"/>
      <sheetName val="Table 1 Old"/>
      <sheetName val="Table 2 Old"/>
      <sheetName val="Table 1"/>
      <sheetName val="Table 2 &amp; 3"/>
      <sheetName val="Table 4"/>
      <sheetName val="Table 5"/>
      <sheetName val="Table 6"/>
      <sheetName val="Table 7"/>
      <sheetName val="Table 8"/>
      <sheetName val="Table 9"/>
      <sheetName val="Table 10 &amp; 11"/>
      <sheetName val="Table 12"/>
      <sheetName val="Table 13 &amp; 14"/>
      <sheetName val="Table 15 &amp; 16"/>
      <sheetName val="Table 17"/>
      <sheetName val="Table 18"/>
      <sheetName val="Table 19"/>
      <sheetName val="Table 20"/>
      <sheetName val="Map Data"/>
      <sheetName val="Maps"/>
      <sheetName val="Chart Data"/>
      <sheetName val="Charts"/>
      <sheetName val="Chart 1"/>
      <sheetName val="Chart 2"/>
      <sheetName val="Chart 3"/>
      <sheetName val="Chart 4"/>
      <sheetName val="Chart 5"/>
      <sheetName val="Chart 6"/>
      <sheetName val="Chart 7"/>
      <sheetName val="Chart 8"/>
      <sheetName val="Chart 9"/>
      <sheetName val="Chart 10"/>
      <sheetName val="Chart 11"/>
      <sheetName val="Chart 12"/>
      <sheetName val="Chart 13"/>
      <sheetName val="Chart 14"/>
      <sheetName val="Chart 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12">
          <cell r="H12">
            <v>1821</v>
          </cell>
          <cell r="J12">
            <v>4772</v>
          </cell>
        </row>
      </sheetData>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gov.wales/statistics-and-research/eye-care/?lang=en"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gov.wales/topics/health/nhswales/plans/eye_plan/?lang=en"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statswales.wales.gov.uk/Catalogue/Population-and-Migration/Population/Estimates/Local-Health-Boards/populationestimates-by-welshhealthboard-year" TargetMode="External"/><Relationship Id="rId2" Type="http://schemas.openxmlformats.org/officeDocument/2006/relationships/hyperlink" Target="http://gov.wales/topics/health/nhswales/plans/eye_plan/?lang=en" TargetMode="External"/><Relationship Id="rId1" Type="http://schemas.openxmlformats.org/officeDocument/2006/relationships/hyperlink" Target="http://gov.wales/statistics-and-research/eye-care/?lang=en"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26"/>
  <sheetViews>
    <sheetView showRowColHeaders="0" tabSelected="1" topLeftCell="A2" zoomScale="120" zoomScaleNormal="120" zoomScaleSheetLayoutView="120" workbookViewId="0">
      <selection activeCell="F15" sqref="F15"/>
    </sheetView>
  </sheetViews>
  <sheetFormatPr defaultColWidth="0" defaultRowHeight="15" zeroHeight="1" x14ac:dyDescent="0.2"/>
  <cols>
    <col min="1" max="1" width="8.88671875" style="19" customWidth="1"/>
    <col min="2" max="2" width="1.88671875" style="19" customWidth="1"/>
    <col min="3" max="5" width="8.88671875" style="19" customWidth="1"/>
    <col min="6" max="6" width="11.109375" style="19" customWidth="1"/>
    <col min="7" max="7" width="6.6640625" style="19" customWidth="1"/>
    <col min="8" max="9" width="8.88671875" style="19" customWidth="1"/>
    <col min="10" max="10" width="8.21875" style="19" customWidth="1"/>
    <col min="11" max="11" width="0.6640625" style="19" customWidth="1"/>
    <col min="12" max="16384" width="8.88671875" style="19" hidden="1"/>
  </cols>
  <sheetData>
    <row r="1" spans="1:22" hidden="1" x14ac:dyDescent="0.2">
      <c r="A1" s="20"/>
      <c r="B1" s="20"/>
      <c r="C1" s="20"/>
      <c r="D1" s="20"/>
      <c r="E1" s="20"/>
      <c r="F1" s="20"/>
      <c r="G1" s="20"/>
      <c r="H1" s="20"/>
      <c r="I1" s="20"/>
      <c r="J1" s="20"/>
      <c r="K1" s="20"/>
      <c r="L1" s="20"/>
    </row>
    <row r="2" spans="1:22" ht="35.25" x14ac:dyDescent="0.5">
      <c r="A2" s="20"/>
      <c r="B2" s="20"/>
      <c r="C2" s="20"/>
      <c r="D2" s="22"/>
      <c r="F2" s="20"/>
      <c r="G2" s="20"/>
      <c r="H2" s="20"/>
      <c r="I2" s="20"/>
      <c r="J2" s="20"/>
      <c r="K2" s="20"/>
      <c r="L2" s="20"/>
    </row>
    <row r="3" spans="1:22" x14ac:dyDescent="0.2">
      <c r="A3" s="20"/>
      <c r="B3" s="20"/>
      <c r="C3" s="20"/>
      <c r="D3" s="20"/>
      <c r="E3" s="20"/>
      <c r="F3" s="20"/>
      <c r="G3" s="20"/>
      <c r="H3" s="20"/>
      <c r="I3" s="20"/>
      <c r="J3" s="20"/>
      <c r="K3" s="20"/>
      <c r="L3" s="20"/>
      <c r="N3" s="187"/>
      <c r="O3" s="187"/>
      <c r="P3" s="187"/>
      <c r="Q3" s="187"/>
      <c r="R3" s="187"/>
      <c r="S3" s="187"/>
      <c r="T3" s="187"/>
      <c r="U3" s="187"/>
      <c r="V3" s="187"/>
    </row>
    <row r="4" spans="1:22" x14ac:dyDescent="0.2">
      <c r="A4" s="20"/>
      <c r="B4" s="20"/>
      <c r="C4" s="20"/>
      <c r="D4" s="20"/>
      <c r="E4" s="20"/>
      <c r="F4" s="20"/>
      <c r="G4" s="20"/>
      <c r="H4" s="20"/>
      <c r="I4" s="20"/>
      <c r="J4" s="20"/>
      <c r="K4" s="20"/>
      <c r="L4" s="20"/>
      <c r="N4" s="187"/>
      <c r="O4" s="187"/>
      <c r="P4" s="187"/>
      <c r="Q4" s="187"/>
      <c r="R4" s="187"/>
      <c r="S4" s="187"/>
      <c r="T4" s="187"/>
      <c r="U4" s="187"/>
      <c r="V4" s="187"/>
    </row>
    <row r="5" spans="1:22" x14ac:dyDescent="0.2">
      <c r="A5" s="20"/>
      <c r="B5" s="20"/>
      <c r="C5" s="20"/>
      <c r="D5" s="20"/>
      <c r="E5" s="20"/>
      <c r="F5" s="20"/>
      <c r="G5" s="20"/>
      <c r="H5" s="20"/>
      <c r="I5" s="20"/>
      <c r="J5" s="20"/>
      <c r="K5" s="20"/>
      <c r="L5" s="20"/>
      <c r="N5" s="188"/>
      <c r="O5" s="188"/>
      <c r="P5" s="188"/>
      <c r="Q5" s="188"/>
      <c r="R5" s="188"/>
      <c r="S5" s="188"/>
      <c r="T5" s="188"/>
      <c r="U5" s="23"/>
      <c r="V5" s="23"/>
    </row>
    <row r="6" spans="1:22" ht="15.75" customHeight="1" x14ac:dyDescent="0.2">
      <c r="A6" s="20"/>
      <c r="B6" s="20"/>
      <c r="C6" s="31"/>
      <c r="D6" s="31"/>
      <c r="E6" s="31"/>
      <c r="F6" s="31"/>
      <c r="G6" s="20"/>
      <c r="H6" s="20"/>
      <c r="I6" s="20"/>
      <c r="J6" s="20"/>
      <c r="K6" s="20"/>
      <c r="L6" s="20"/>
      <c r="N6" s="24"/>
      <c r="O6" s="23"/>
      <c r="P6" s="23"/>
      <c r="Q6" s="23"/>
      <c r="R6" s="23"/>
      <c r="S6" s="23"/>
      <c r="T6" s="23"/>
      <c r="U6" s="23"/>
      <c r="V6" s="23"/>
    </row>
    <row r="7" spans="1:22" x14ac:dyDescent="0.2">
      <c r="A7" s="20"/>
      <c r="B7" s="20"/>
      <c r="C7" s="191" t="s">
        <v>104</v>
      </c>
      <c r="D7" s="191"/>
      <c r="E7" s="191"/>
      <c r="F7" s="191"/>
      <c r="G7" s="20"/>
      <c r="H7" s="20"/>
      <c r="I7" s="20"/>
      <c r="J7" s="20"/>
      <c r="K7" s="20"/>
      <c r="L7" s="20"/>
      <c r="N7" s="25"/>
      <c r="O7" s="23"/>
      <c r="P7" s="23"/>
      <c r="Q7" s="23"/>
      <c r="R7" s="23"/>
      <c r="S7" s="23"/>
      <c r="T7" s="23"/>
      <c r="U7" s="23"/>
      <c r="V7" s="23"/>
    </row>
    <row r="8" spans="1:22" x14ac:dyDescent="0.2">
      <c r="A8" s="20"/>
      <c r="B8" s="20"/>
      <c r="C8" s="191"/>
      <c r="D8" s="191"/>
      <c r="E8" s="191"/>
      <c r="F8" s="191"/>
      <c r="G8" s="20"/>
      <c r="H8" s="20"/>
      <c r="I8" s="20"/>
      <c r="J8" s="20"/>
      <c r="K8" s="20"/>
      <c r="L8" s="20"/>
      <c r="N8" s="24"/>
      <c r="O8" s="26"/>
      <c r="P8" s="26"/>
      <c r="Q8" s="26"/>
      <c r="R8" s="26"/>
      <c r="S8" s="26"/>
      <c r="T8" s="26"/>
      <c r="U8" s="26"/>
      <c r="V8" s="23"/>
    </row>
    <row r="9" spans="1:22" x14ac:dyDescent="0.2">
      <c r="A9" s="20"/>
      <c r="B9" s="20"/>
      <c r="C9" s="191"/>
      <c r="D9" s="191"/>
      <c r="E9" s="191"/>
      <c r="F9" s="191"/>
      <c r="G9" s="20"/>
      <c r="H9" s="20"/>
      <c r="I9" s="20"/>
      <c r="J9" s="20"/>
      <c r="K9" s="20"/>
      <c r="L9" s="20"/>
      <c r="N9" s="25"/>
      <c r="O9" s="26"/>
      <c r="P9" s="26"/>
      <c r="Q9" s="26"/>
      <c r="R9" s="26"/>
      <c r="S9" s="26"/>
      <c r="T9" s="26"/>
      <c r="U9" s="26"/>
      <c r="V9" s="23"/>
    </row>
    <row r="10" spans="1:22" x14ac:dyDescent="0.25">
      <c r="A10" s="20"/>
      <c r="B10" s="20"/>
      <c r="G10" s="20"/>
      <c r="H10" s="20"/>
      <c r="I10" s="20"/>
      <c r="J10" s="20"/>
      <c r="K10" s="20"/>
      <c r="L10" s="20"/>
      <c r="N10" s="24"/>
      <c r="O10" s="26"/>
      <c r="P10" s="26"/>
      <c r="Q10" s="26"/>
      <c r="R10" s="26"/>
      <c r="S10" s="26"/>
      <c r="T10" s="26"/>
      <c r="U10" s="26"/>
      <c r="V10" s="23"/>
    </row>
    <row r="11" spans="1:22" x14ac:dyDescent="0.2">
      <c r="A11" s="20"/>
      <c r="B11" s="20"/>
      <c r="C11" s="192" t="s">
        <v>294</v>
      </c>
      <c r="D11" s="192"/>
      <c r="E11" s="192"/>
      <c r="F11" s="192"/>
      <c r="G11" s="20"/>
      <c r="H11" s="20"/>
      <c r="I11" s="20"/>
      <c r="J11" s="20"/>
      <c r="K11" s="20"/>
      <c r="L11" s="20"/>
      <c r="N11" s="27"/>
      <c r="O11" s="28"/>
      <c r="P11" s="28"/>
      <c r="Q11" s="28"/>
      <c r="R11" s="28"/>
      <c r="S11" s="28"/>
      <c r="T11" s="28"/>
      <c r="U11" s="28"/>
      <c r="V11" s="28"/>
    </row>
    <row r="12" spans="1:22" ht="15.75" customHeight="1" x14ac:dyDescent="0.2">
      <c r="A12" s="20"/>
      <c r="B12" s="20"/>
      <c r="C12" s="192"/>
      <c r="D12" s="192"/>
      <c r="E12" s="192"/>
      <c r="F12" s="192"/>
      <c r="G12" s="20"/>
      <c r="H12" s="20"/>
      <c r="I12" s="20"/>
      <c r="J12" s="20"/>
      <c r="K12" s="20"/>
      <c r="L12" s="20"/>
      <c r="N12" s="27"/>
      <c r="O12" s="28"/>
      <c r="P12" s="28"/>
      <c r="Q12" s="28"/>
      <c r="R12" s="28"/>
      <c r="S12" s="28"/>
      <c r="T12" s="28"/>
      <c r="U12" s="28"/>
      <c r="V12" s="28"/>
    </row>
    <row r="13" spans="1:22" x14ac:dyDescent="0.2">
      <c r="A13" s="20"/>
      <c r="B13" s="20"/>
      <c r="C13" s="192"/>
      <c r="D13" s="192"/>
      <c r="E13" s="192"/>
      <c r="F13" s="192"/>
      <c r="G13" s="20"/>
      <c r="H13" s="20"/>
      <c r="I13" s="20"/>
      <c r="J13" s="20"/>
      <c r="K13" s="20"/>
      <c r="L13" s="20"/>
      <c r="N13" s="27"/>
      <c r="O13" s="23"/>
      <c r="P13" s="23"/>
      <c r="Q13" s="23"/>
      <c r="R13" s="23"/>
      <c r="S13" s="23"/>
      <c r="T13" s="23"/>
      <c r="U13" s="23"/>
      <c r="V13" s="23"/>
    </row>
    <row r="14" spans="1:22" ht="9" customHeight="1" x14ac:dyDescent="0.25">
      <c r="A14" s="20"/>
      <c r="B14" s="20"/>
      <c r="C14" s="20"/>
      <c r="D14" s="20"/>
      <c r="E14" s="20"/>
      <c r="F14" s="20"/>
      <c r="G14" s="20"/>
      <c r="H14" s="20"/>
      <c r="I14" s="20"/>
      <c r="J14" s="20"/>
      <c r="K14" s="20"/>
      <c r="L14" s="20"/>
    </row>
    <row r="15" spans="1:22" ht="15" customHeight="1" x14ac:dyDescent="0.25">
      <c r="A15" s="20"/>
      <c r="B15" s="20"/>
      <c r="G15" s="20"/>
      <c r="H15" s="20"/>
      <c r="I15" s="20"/>
      <c r="J15" s="20"/>
      <c r="K15" s="20"/>
      <c r="L15" s="20"/>
    </row>
    <row r="16" spans="1:22" ht="15.75" customHeight="1" x14ac:dyDescent="0.25">
      <c r="A16" s="20"/>
      <c r="B16" s="20"/>
      <c r="C16" s="189" t="s">
        <v>105</v>
      </c>
      <c r="D16" s="189"/>
      <c r="E16" s="189"/>
      <c r="F16" s="189"/>
      <c r="G16" s="20"/>
      <c r="H16" s="20"/>
      <c r="I16" s="20"/>
      <c r="J16" s="20"/>
      <c r="K16" s="20"/>
      <c r="L16" s="20"/>
      <c r="S16" s="29"/>
    </row>
    <row r="17" spans="1:12" ht="15" customHeight="1" x14ac:dyDescent="0.25">
      <c r="A17" s="20"/>
      <c r="B17" s="20"/>
      <c r="G17" s="20"/>
      <c r="H17" s="20"/>
      <c r="I17" s="20"/>
      <c r="J17" s="20"/>
      <c r="K17" s="20"/>
      <c r="L17" s="20"/>
    </row>
    <row r="18" spans="1:12" ht="15" customHeight="1" x14ac:dyDescent="0.2">
      <c r="A18" s="20"/>
      <c r="B18" s="20"/>
      <c r="C18" s="190" t="s">
        <v>106</v>
      </c>
      <c r="D18" s="190"/>
      <c r="E18" s="190"/>
      <c r="F18" s="190"/>
      <c r="G18" s="20"/>
      <c r="H18" s="20"/>
      <c r="I18" s="20"/>
      <c r="J18" s="20"/>
      <c r="K18" s="20"/>
      <c r="L18" s="20"/>
    </row>
    <row r="19" spans="1:12" ht="15" customHeight="1" x14ac:dyDescent="0.2">
      <c r="A19" s="20"/>
      <c r="B19" s="20"/>
      <c r="C19" s="190"/>
      <c r="D19" s="190"/>
      <c r="E19" s="190"/>
      <c r="F19" s="190"/>
      <c r="G19" s="20"/>
      <c r="H19" s="20"/>
      <c r="I19" s="20"/>
      <c r="J19" s="20"/>
      <c r="K19" s="20"/>
      <c r="L19" s="20"/>
    </row>
    <row r="20" spans="1:12" ht="15" customHeight="1" x14ac:dyDescent="0.25">
      <c r="A20" s="20"/>
      <c r="B20" s="20"/>
      <c r="G20" s="20"/>
      <c r="H20" s="20"/>
      <c r="I20" s="20"/>
      <c r="J20" s="20"/>
      <c r="K20" s="20"/>
      <c r="L20" s="20"/>
    </row>
    <row r="21" spans="1:12" ht="15.75" customHeight="1" x14ac:dyDescent="0.2">
      <c r="A21" s="20"/>
      <c r="B21" s="20"/>
      <c r="C21" s="190" t="s">
        <v>286</v>
      </c>
      <c r="D21" s="190"/>
      <c r="E21" s="190"/>
      <c r="F21" s="190"/>
      <c r="G21" s="20"/>
      <c r="H21" s="20"/>
      <c r="I21" s="20"/>
      <c r="J21" s="20"/>
      <c r="K21" s="20"/>
      <c r="L21" s="20"/>
    </row>
    <row r="22" spans="1:12" ht="15" customHeight="1" x14ac:dyDescent="0.2">
      <c r="A22" s="20"/>
      <c r="B22" s="20"/>
      <c r="C22" s="190"/>
      <c r="D22" s="190"/>
      <c r="E22" s="190"/>
      <c r="F22" s="190"/>
      <c r="G22" s="20"/>
      <c r="H22" s="20"/>
      <c r="I22" s="20"/>
      <c r="J22" s="20"/>
      <c r="K22" s="20"/>
      <c r="L22" s="20"/>
    </row>
    <row r="23" spans="1:12" ht="15" customHeight="1" x14ac:dyDescent="0.25">
      <c r="A23" s="20"/>
      <c r="B23" s="20"/>
      <c r="G23" s="20"/>
      <c r="H23" s="20"/>
      <c r="I23" s="20"/>
      <c r="J23" s="20"/>
      <c r="K23" s="20"/>
      <c r="L23" s="20"/>
    </row>
    <row r="24" spans="1:12" ht="21" customHeight="1" x14ac:dyDescent="0.25">
      <c r="A24" s="20"/>
      <c r="B24" s="20"/>
      <c r="C24" s="20"/>
      <c r="D24" s="20"/>
      <c r="E24" s="20"/>
      <c r="F24" s="20"/>
      <c r="G24" s="20"/>
      <c r="H24" s="20"/>
      <c r="I24" s="20"/>
      <c r="J24" s="20"/>
      <c r="K24" s="20"/>
      <c r="L24" s="20"/>
    </row>
    <row r="25" spans="1:12" ht="15" hidden="1" customHeight="1" x14ac:dyDescent="0.2">
      <c r="A25" s="20"/>
      <c r="B25" s="20"/>
      <c r="C25" s="20"/>
      <c r="D25" s="20"/>
      <c r="E25" s="20"/>
      <c r="F25" s="20"/>
      <c r="G25" s="20"/>
      <c r="H25" s="20"/>
      <c r="I25" s="20"/>
      <c r="J25" s="20"/>
      <c r="K25" s="20"/>
      <c r="L25" s="20"/>
    </row>
    <row r="26" spans="1:12" ht="15" hidden="1" customHeight="1" x14ac:dyDescent="0.2">
      <c r="A26" s="20"/>
      <c r="B26" s="20"/>
      <c r="C26" s="20"/>
      <c r="D26" s="20"/>
      <c r="E26" s="20"/>
      <c r="F26" s="20"/>
      <c r="G26" s="20"/>
      <c r="H26" s="20"/>
      <c r="I26" s="20"/>
      <c r="J26" s="20"/>
      <c r="K26" s="20"/>
      <c r="L26" s="20"/>
    </row>
  </sheetData>
  <sheetProtection password="DF57" sheet="1" objects="1" scenarios="1" selectLockedCells="1" selectUnlockedCells="1"/>
  <mergeCells count="7">
    <mergeCell ref="N3:V4"/>
    <mergeCell ref="N5:T5"/>
    <mergeCell ref="C16:F16"/>
    <mergeCell ref="C18:F19"/>
    <mergeCell ref="C21:F22"/>
    <mergeCell ref="C7:F9"/>
    <mergeCell ref="C11:F13"/>
  </mergeCells>
  <hyperlinks>
    <hyperlink ref="C16:F16" r:id="rId1" display="To view the latest Eye Care release click here."/>
  </hyperlinks>
  <pageMargins left="0.7" right="0.7" top="0.75" bottom="0.75" header="0.3" footer="0.3"/>
  <pageSetup paperSize="9" orientation="landscape" horizontalDpi="300" verticalDpi="300" r:id="rId2"/>
  <colBreaks count="1" manualBreakCount="1">
    <brk id="11" max="1048575"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S44"/>
  <sheetViews>
    <sheetView showRowColHeaders="0" workbookViewId="0">
      <selection activeCell="L36" sqref="L36:L39"/>
    </sheetView>
  </sheetViews>
  <sheetFormatPr defaultColWidth="8.77734375" defaultRowHeight="12" x14ac:dyDescent="0.2"/>
  <cols>
    <col min="1" max="1" width="45.6640625" style="1" bestFit="1" customWidth="1"/>
    <col min="2" max="16384" width="8.77734375" style="1"/>
  </cols>
  <sheetData>
    <row r="1" spans="1:17" ht="11.45" x14ac:dyDescent="0.2">
      <c r="B1" s="1" t="s">
        <v>10</v>
      </c>
    </row>
    <row r="2" spans="1:17" x14ac:dyDescent="0.2">
      <c r="A2" s="2" t="s">
        <v>0</v>
      </c>
      <c r="B2" s="3" t="s">
        <v>3</v>
      </c>
      <c r="C2" s="3" t="s">
        <v>7</v>
      </c>
      <c r="D2" s="3" t="s">
        <v>6</v>
      </c>
      <c r="E2" s="3" t="s">
        <v>5</v>
      </c>
      <c r="F2" s="3" t="s">
        <v>4</v>
      </c>
    </row>
    <row r="3" spans="1:17" x14ac:dyDescent="0.2">
      <c r="A3" s="1" t="s">
        <v>9</v>
      </c>
      <c r="B3" s="12" t="s">
        <v>59</v>
      </c>
      <c r="C3" s="10">
        <v>47.751813295958755</v>
      </c>
      <c r="D3" s="10">
        <v>44.306126053856339</v>
      </c>
      <c r="E3" s="10">
        <v>42.239648690700662</v>
      </c>
      <c r="F3" s="30" t="s">
        <v>59</v>
      </c>
      <c r="K3" s="1" t="s">
        <v>81</v>
      </c>
    </row>
    <row r="4" spans="1:17" x14ac:dyDescent="0.2">
      <c r="A4" s="1" t="s">
        <v>1</v>
      </c>
      <c r="B4" s="11" t="s">
        <v>59</v>
      </c>
      <c r="C4" s="10">
        <v>119.70486923390651</v>
      </c>
      <c r="D4" s="10">
        <v>109.57912739512322</v>
      </c>
      <c r="E4" s="10">
        <v>115.21236035496062</v>
      </c>
      <c r="F4" s="11" t="s">
        <v>59</v>
      </c>
    </row>
    <row r="5" spans="1:17" x14ac:dyDescent="0.2">
      <c r="A5" s="1" t="s">
        <v>54</v>
      </c>
      <c r="B5" s="11" t="s">
        <v>59</v>
      </c>
      <c r="C5" s="10">
        <v>15.372008889413141</v>
      </c>
      <c r="D5" s="10">
        <v>11.952369806321807</v>
      </c>
      <c r="E5" s="10">
        <v>11.760038275829841</v>
      </c>
      <c r="F5" s="11" t="s">
        <v>59</v>
      </c>
    </row>
    <row r="6" spans="1:17" ht="11.45" x14ac:dyDescent="0.2">
      <c r="A6" s="1" t="s">
        <v>2</v>
      </c>
      <c r="B6" s="11" t="s">
        <v>59</v>
      </c>
      <c r="C6" s="10">
        <v>3.5791600954543159</v>
      </c>
      <c r="D6" s="10">
        <v>3.6822240633342536</v>
      </c>
      <c r="E6" s="10">
        <v>3.5620360448051644</v>
      </c>
      <c r="F6" s="11" t="s">
        <v>59</v>
      </c>
    </row>
    <row r="7" spans="1:17" x14ac:dyDescent="0.2">
      <c r="B7" s="11"/>
    </row>
    <row r="9" spans="1:17" x14ac:dyDescent="0.2">
      <c r="A9" s="2" t="s">
        <v>8</v>
      </c>
    </row>
    <row r="10" spans="1:17" x14ac:dyDescent="0.2">
      <c r="A10" s="1" t="s">
        <v>72</v>
      </c>
      <c r="B10" s="10">
        <v>251.45681713039235</v>
      </c>
      <c r="C10" s="10">
        <v>250.67123451003636</v>
      </c>
      <c r="D10" s="10">
        <v>246.76495339886867</v>
      </c>
      <c r="E10" s="10">
        <v>243.39510746778822</v>
      </c>
      <c r="F10" s="11" t="s">
        <v>59</v>
      </c>
    </row>
    <row r="11" spans="1:17" ht="12.75" x14ac:dyDescent="0.2">
      <c r="A11" s="1" t="s">
        <v>73</v>
      </c>
      <c r="B11" s="10">
        <v>491.58950104954562</v>
      </c>
      <c r="C11" s="10">
        <v>519.31244950536654</v>
      </c>
      <c r="D11" s="10">
        <v>486.00875208613462</v>
      </c>
      <c r="E11" s="10">
        <v>454.7146877704734</v>
      </c>
      <c r="F11" s="11" t="s">
        <v>59</v>
      </c>
      <c r="L11" s="15"/>
      <c r="M11" s="15"/>
      <c r="N11" s="15"/>
      <c r="O11" s="15"/>
      <c r="Q11" s="14"/>
    </row>
    <row r="12" spans="1:17" ht="12.75" x14ac:dyDescent="0.2">
      <c r="A12" s="1" t="s">
        <v>74</v>
      </c>
      <c r="B12" s="10">
        <v>32.867069317361846</v>
      </c>
      <c r="C12" s="10">
        <v>33.71364071010332</v>
      </c>
      <c r="D12" s="10">
        <v>31.015146066446725</v>
      </c>
      <c r="E12" s="10">
        <v>29.087746492683923</v>
      </c>
      <c r="F12" s="11" t="s">
        <v>59</v>
      </c>
      <c r="L12" s="15"/>
      <c r="M12" s="15"/>
      <c r="N12" s="15"/>
      <c r="O12" s="15"/>
      <c r="Q12" s="14"/>
    </row>
    <row r="15" spans="1:17" x14ac:dyDescent="0.2">
      <c r="A15" s="2" t="s">
        <v>31</v>
      </c>
    </row>
    <row r="16" spans="1:17" x14ac:dyDescent="0.2">
      <c r="A16" s="1" t="s">
        <v>58</v>
      </c>
    </row>
    <row r="17" spans="1:19" x14ac:dyDescent="0.2">
      <c r="A17" s="1" t="s">
        <v>57</v>
      </c>
    </row>
    <row r="19" spans="1:19" x14ac:dyDescent="0.2">
      <c r="A19" s="2" t="s">
        <v>56</v>
      </c>
    </row>
    <row r="20" spans="1:19" x14ac:dyDescent="0.2">
      <c r="A20" s="2"/>
      <c r="J20" s="13" t="s">
        <v>60</v>
      </c>
      <c r="K20" s="13" t="s">
        <v>61</v>
      </c>
      <c r="L20" s="13" t="s">
        <v>62</v>
      </c>
      <c r="M20" s="13" t="s">
        <v>69</v>
      </c>
      <c r="P20" s="1" t="s">
        <v>70</v>
      </c>
      <c r="Q20" s="1" t="s">
        <v>71</v>
      </c>
    </row>
    <row r="21" spans="1:19" x14ac:dyDescent="0.2">
      <c r="A21" s="2"/>
      <c r="I21" s="1" t="s">
        <v>63</v>
      </c>
      <c r="J21" s="1">
        <v>2632315</v>
      </c>
      <c r="K21" s="1">
        <v>1565527</v>
      </c>
      <c r="L21" s="1">
        <v>547597</v>
      </c>
      <c r="M21" s="1">
        <v>3038872</v>
      </c>
      <c r="O21" s="1" t="s">
        <v>63</v>
      </c>
      <c r="P21" s="1">
        <v>748288</v>
      </c>
      <c r="Q21" s="1">
        <v>1733619</v>
      </c>
    </row>
    <row r="22" spans="1:19" x14ac:dyDescent="0.2">
      <c r="A22" s="2" t="s">
        <v>55</v>
      </c>
      <c r="I22" s="1" t="s">
        <v>64</v>
      </c>
      <c r="J22" s="1">
        <v>2642837</v>
      </c>
      <c r="K22" s="1">
        <v>1578868</v>
      </c>
      <c r="L22" s="1">
        <v>557255</v>
      </c>
      <c r="M22" s="1">
        <v>3049971</v>
      </c>
      <c r="O22" s="1" t="s">
        <v>64</v>
      </c>
      <c r="P22" s="1">
        <v>760430</v>
      </c>
      <c r="Q22" s="1">
        <v>1734550</v>
      </c>
    </row>
    <row r="23" spans="1:19" hidden="1" x14ac:dyDescent="0.2">
      <c r="I23" s="1" t="s">
        <v>65</v>
      </c>
      <c r="J23" s="1">
        <v>2654254</v>
      </c>
      <c r="K23" s="1">
        <v>1593806</v>
      </c>
      <c r="L23" s="1">
        <v>566393</v>
      </c>
      <c r="M23" s="1">
        <v>3063758</v>
      </c>
      <c r="O23" s="1" t="s">
        <v>65</v>
      </c>
      <c r="P23" s="1">
        <v>770874</v>
      </c>
      <c r="Q23" s="1">
        <v>1737043</v>
      </c>
    </row>
    <row r="24" spans="1:19" x14ac:dyDescent="0.2">
      <c r="A24" s="2"/>
      <c r="I24" s="1" t="s">
        <v>66</v>
      </c>
      <c r="J24" s="1">
        <v>2661435</v>
      </c>
      <c r="K24" s="1">
        <v>1606376</v>
      </c>
      <c r="L24" s="1">
        <v>585878</v>
      </c>
      <c r="M24" s="1">
        <v>3074067</v>
      </c>
      <c r="O24" s="1" t="s">
        <v>66</v>
      </c>
      <c r="P24" s="1">
        <v>781338</v>
      </c>
      <c r="Q24" s="1">
        <v>1736177</v>
      </c>
    </row>
    <row r="25" spans="1:19" x14ac:dyDescent="0.2">
      <c r="A25" s="2"/>
      <c r="I25" s="1" t="s">
        <v>67</v>
      </c>
      <c r="J25" s="1">
        <v>2667014</v>
      </c>
      <c r="K25" s="1">
        <v>1615641</v>
      </c>
      <c r="L25" s="1">
        <v>600630</v>
      </c>
      <c r="M25" s="1">
        <v>3082412</v>
      </c>
      <c r="O25" s="1" t="s">
        <v>67</v>
      </c>
      <c r="P25" s="1">
        <v>790701</v>
      </c>
      <c r="Q25" s="1">
        <v>1736546</v>
      </c>
    </row>
    <row r="26" spans="1:19" x14ac:dyDescent="0.2">
      <c r="A26" s="2"/>
      <c r="I26" s="1" t="s">
        <v>68</v>
      </c>
      <c r="J26" s="1">
        <v>2673093</v>
      </c>
      <c r="K26" s="1">
        <v>1625001</v>
      </c>
      <c r="L26" s="1">
        <v>614747</v>
      </c>
      <c r="M26" s="1">
        <v>3092036</v>
      </c>
      <c r="O26" s="1" t="s">
        <v>68</v>
      </c>
      <c r="P26" s="1">
        <v>802280</v>
      </c>
      <c r="Q26" s="1">
        <v>1734915</v>
      </c>
    </row>
    <row r="27" spans="1:19" x14ac:dyDescent="0.25">
      <c r="A27" s="2" t="s">
        <v>40</v>
      </c>
    </row>
    <row r="28" spans="1:19" ht="12" customHeight="1" x14ac:dyDescent="0.2">
      <c r="A28" s="1" t="s">
        <v>79</v>
      </c>
      <c r="B28" s="18">
        <v>69035</v>
      </c>
      <c r="C28" s="18">
        <v>69059</v>
      </c>
      <c r="D28" s="35">
        <v>70776</v>
      </c>
      <c r="E28" s="35">
        <v>78333</v>
      </c>
      <c r="F28" s="11" t="s">
        <v>59</v>
      </c>
      <c r="G28" s="208" t="s">
        <v>80</v>
      </c>
      <c r="H28" s="208"/>
      <c r="I28" s="208"/>
      <c r="J28" s="208"/>
      <c r="K28" s="208"/>
      <c r="L28" s="208"/>
      <c r="M28" s="208"/>
      <c r="N28" s="208"/>
      <c r="O28" s="208"/>
      <c r="P28" s="208"/>
    </row>
    <row r="29" spans="1:19" ht="11.45" x14ac:dyDescent="0.2">
      <c r="A29" s="1" t="s">
        <v>78</v>
      </c>
      <c r="B29" s="18">
        <v>53298</v>
      </c>
      <c r="C29" s="18">
        <v>52028</v>
      </c>
      <c r="D29" s="35">
        <v>49418</v>
      </c>
      <c r="E29" s="35">
        <v>45391</v>
      </c>
      <c r="F29" s="11" t="s">
        <v>59</v>
      </c>
      <c r="G29" s="208" t="s">
        <v>80</v>
      </c>
      <c r="H29" s="208"/>
      <c r="I29" s="208"/>
      <c r="J29" s="208"/>
      <c r="K29" s="208"/>
      <c r="L29" s="208"/>
      <c r="M29" s="208"/>
      <c r="N29" s="208"/>
      <c r="O29" s="208"/>
      <c r="P29" s="208"/>
    </row>
    <row r="30" spans="1:19" x14ac:dyDescent="0.25">
      <c r="A30" s="2"/>
      <c r="C30" s="11"/>
    </row>
    <row r="31" spans="1:19" x14ac:dyDescent="0.25">
      <c r="A31" s="2" t="s">
        <v>48</v>
      </c>
      <c r="O31" s="16"/>
      <c r="P31" s="16"/>
      <c r="Q31" s="16"/>
      <c r="R31" s="16"/>
      <c r="S31" s="16"/>
    </row>
    <row r="32" spans="1:19" x14ac:dyDescent="0.25">
      <c r="A32" s="1" t="s">
        <v>75</v>
      </c>
      <c r="B32" s="11" t="s">
        <v>59</v>
      </c>
      <c r="C32" s="1">
        <v>6851</v>
      </c>
      <c r="D32" s="1">
        <v>7237</v>
      </c>
      <c r="E32" s="1">
        <v>7790</v>
      </c>
      <c r="F32" s="11" t="s">
        <v>59</v>
      </c>
      <c r="O32" s="17"/>
      <c r="P32" s="17"/>
      <c r="Q32" s="17"/>
      <c r="R32" s="17"/>
      <c r="S32" s="16"/>
    </row>
    <row r="33" spans="1:19" ht="11.45" x14ac:dyDescent="0.2">
      <c r="A33" s="1" t="s">
        <v>76</v>
      </c>
      <c r="B33" s="11" t="s">
        <v>59</v>
      </c>
      <c r="C33" s="1">
        <v>22.4</v>
      </c>
      <c r="D33" s="1">
        <v>23.5</v>
      </c>
      <c r="E33" s="1">
        <v>25.3</v>
      </c>
      <c r="F33" s="11" t="s">
        <v>59</v>
      </c>
      <c r="O33" s="16"/>
      <c r="P33" s="18"/>
      <c r="Q33" s="18"/>
      <c r="R33" s="18"/>
      <c r="S33" s="16"/>
    </row>
    <row r="34" spans="1:19" ht="11.45" x14ac:dyDescent="0.2">
      <c r="A34" s="1" t="s">
        <v>77</v>
      </c>
      <c r="B34" s="11" t="s">
        <v>59</v>
      </c>
      <c r="C34" s="75">
        <v>82.29554331102139</v>
      </c>
      <c r="D34" s="75">
        <v>84.380895335949361</v>
      </c>
      <c r="E34" s="36">
        <v>90.097268120313501</v>
      </c>
      <c r="F34" s="11" t="s">
        <v>59</v>
      </c>
      <c r="O34" s="16"/>
      <c r="P34" s="16"/>
      <c r="Q34" s="16"/>
      <c r="R34" s="16"/>
      <c r="S34" s="16"/>
    </row>
    <row r="35" spans="1:19" ht="15" x14ac:dyDescent="0.25">
      <c r="A35" s="2"/>
      <c r="E35"/>
      <c r="O35" s="16"/>
      <c r="P35" s="16"/>
      <c r="Q35" s="16"/>
      <c r="R35" s="16"/>
      <c r="S35" s="16"/>
    </row>
    <row r="36" spans="1:19" ht="15" x14ac:dyDescent="0.25">
      <c r="A36" s="2"/>
      <c r="E36" s="1" t="s">
        <v>84</v>
      </c>
      <c r="K36" s="34">
        <v>0.81</v>
      </c>
      <c r="L36" s="1" t="s">
        <v>95</v>
      </c>
      <c r="O36" s="16"/>
      <c r="P36" s="16"/>
      <c r="Q36" s="16"/>
      <c r="R36" s="16"/>
      <c r="S36" s="16"/>
    </row>
    <row r="37" spans="1:19" ht="15" x14ac:dyDescent="0.25">
      <c r="A37" s="2"/>
      <c r="K37" s="34">
        <v>0.19</v>
      </c>
      <c r="L37" s="19" t="s">
        <v>96</v>
      </c>
      <c r="O37" s="16"/>
      <c r="P37" s="16"/>
      <c r="Q37" s="16"/>
      <c r="R37" s="16"/>
      <c r="S37" s="16"/>
    </row>
    <row r="38" spans="1:19" ht="15" x14ac:dyDescent="0.25">
      <c r="A38" s="2"/>
      <c r="K38" s="34">
        <v>0.55000000000000004</v>
      </c>
      <c r="L38" s="1" t="s">
        <v>95</v>
      </c>
    </row>
    <row r="39" spans="1:19" ht="15" x14ac:dyDescent="0.2">
      <c r="A39" s="2"/>
      <c r="D39" s="35">
        <f>SUM('[7]Table 10 &amp; 11'!$H$12:$J$12)*10000/P24</f>
        <v>84.380895335949361</v>
      </c>
      <c r="K39" s="34">
        <v>0.45</v>
      </c>
      <c r="L39" s="1" t="s">
        <v>96</v>
      </c>
    </row>
    <row r="40" spans="1:19" ht="15" x14ac:dyDescent="0.2">
      <c r="A40" s="2"/>
      <c r="K40" s="34">
        <v>0.81</v>
      </c>
      <c r="L40" s="1" t="s">
        <v>85</v>
      </c>
    </row>
    <row r="41" spans="1:19" ht="15" x14ac:dyDescent="0.2">
      <c r="A41" s="2"/>
      <c r="K41" s="34">
        <v>0.19</v>
      </c>
      <c r="L41" s="19" t="s">
        <v>87</v>
      </c>
    </row>
    <row r="42" spans="1:19" ht="15" x14ac:dyDescent="0.2">
      <c r="A42" s="2"/>
      <c r="K42" s="34">
        <v>0.55000000000000004</v>
      </c>
      <c r="L42" s="1" t="s">
        <v>86</v>
      </c>
    </row>
    <row r="43" spans="1:19" ht="15" x14ac:dyDescent="0.2">
      <c r="A43" s="2"/>
      <c r="K43" s="34">
        <v>0.45</v>
      </c>
      <c r="L43" s="1" t="s">
        <v>88</v>
      </c>
    </row>
    <row r="44" spans="1:19" x14ac:dyDescent="0.2">
      <c r="A44" s="2"/>
    </row>
  </sheetData>
  <sheetProtection password="DF57" sheet="1" objects="1" scenarios="1"/>
  <mergeCells count="2">
    <mergeCell ref="G28:P28"/>
    <mergeCell ref="G29:P29"/>
  </mergeCell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Q56"/>
  <sheetViews>
    <sheetView showRowColHeaders="0" topLeftCell="A10" workbookViewId="0">
      <selection activeCell="L36" sqref="L36:L39"/>
    </sheetView>
  </sheetViews>
  <sheetFormatPr defaultRowHeight="15" x14ac:dyDescent="0.2"/>
  <sheetData>
    <row r="1" spans="1:1" ht="15.75" x14ac:dyDescent="0.2">
      <c r="A1" s="4" t="s">
        <v>11</v>
      </c>
    </row>
    <row r="2" spans="1:1" x14ac:dyDescent="0.2">
      <c r="A2" s="6" t="s">
        <v>12</v>
      </c>
    </row>
    <row r="3" spans="1:1" ht="16.5" x14ac:dyDescent="0.2">
      <c r="A3" s="5"/>
    </row>
    <row r="4" spans="1:1" x14ac:dyDescent="0.2">
      <c r="A4" s="7" t="s">
        <v>0</v>
      </c>
    </row>
    <row r="5" spans="1:1" ht="16.5" x14ac:dyDescent="0.2">
      <c r="A5" s="5" t="s">
        <v>13</v>
      </c>
    </row>
    <row r="6" spans="1:1" ht="15.75" x14ac:dyDescent="0.2">
      <c r="A6" s="8" t="s">
        <v>14</v>
      </c>
    </row>
    <row r="7" spans="1:1" ht="15.75" x14ac:dyDescent="0.2">
      <c r="A7" s="8" t="s">
        <v>15</v>
      </c>
    </row>
    <row r="8" spans="1:1" ht="15.75" x14ac:dyDescent="0.2">
      <c r="A8" s="8" t="s">
        <v>16</v>
      </c>
    </row>
    <row r="9" spans="1:1" ht="15.75" x14ac:dyDescent="0.2">
      <c r="A9" s="9" t="s">
        <v>17</v>
      </c>
    </row>
    <row r="10" spans="1:1" ht="15.75" x14ac:dyDescent="0.2">
      <c r="A10" s="9" t="s">
        <v>18</v>
      </c>
    </row>
    <row r="11" spans="1:1" ht="15.75" x14ac:dyDescent="0.2">
      <c r="A11" s="9" t="s">
        <v>19</v>
      </c>
    </row>
    <row r="12" spans="1:1" ht="15.75" x14ac:dyDescent="0.2">
      <c r="A12" s="9" t="s">
        <v>20</v>
      </c>
    </row>
    <row r="13" spans="1:1" ht="16.5" x14ac:dyDescent="0.2">
      <c r="A13" s="5"/>
    </row>
    <row r="14" spans="1:1" x14ac:dyDescent="0.2">
      <c r="A14" s="7" t="s">
        <v>8</v>
      </c>
    </row>
    <row r="15" spans="1:1" ht="16.5" x14ac:dyDescent="0.2">
      <c r="A15" s="5" t="s">
        <v>21</v>
      </c>
    </row>
    <row r="16" spans="1:1" ht="15.75" x14ac:dyDescent="0.2">
      <c r="A16" s="8" t="s">
        <v>22</v>
      </c>
    </row>
    <row r="17" spans="1:17" ht="15.75" x14ac:dyDescent="0.2">
      <c r="A17" s="8" t="s">
        <v>23</v>
      </c>
    </row>
    <row r="18" spans="1:17" ht="15.75" x14ac:dyDescent="0.2">
      <c r="A18" s="8" t="s">
        <v>24</v>
      </c>
    </row>
    <row r="19" spans="1:17" ht="15.75" x14ac:dyDescent="0.2">
      <c r="A19" s="9" t="s">
        <v>25</v>
      </c>
      <c r="Q19" t="s">
        <v>268</v>
      </c>
    </row>
    <row r="20" spans="1:17" ht="15.75" x14ac:dyDescent="0.2">
      <c r="A20" s="9" t="s">
        <v>26</v>
      </c>
      <c r="Q20" t="s">
        <v>269</v>
      </c>
    </row>
    <row r="21" spans="1:17" ht="15.75" x14ac:dyDescent="0.2">
      <c r="A21" s="9" t="s">
        <v>27</v>
      </c>
      <c r="Q21" t="s">
        <v>265</v>
      </c>
    </row>
    <row r="22" spans="1:17" ht="16.5" x14ac:dyDescent="0.2">
      <c r="A22" s="5" t="s">
        <v>28</v>
      </c>
      <c r="Q22" t="s">
        <v>267</v>
      </c>
    </row>
    <row r="23" spans="1:17" ht="15.75" x14ac:dyDescent="0.2">
      <c r="A23" s="8" t="s">
        <v>29</v>
      </c>
      <c r="Q23" t="s">
        <v>266</v>
      </c>
    </row>
    <row r="24" spans="1:17" ht="15.75" x14ac:dyDescent="0.2">
      <c r="A24" s="8" t="s">
        <v>30</v>
      </c>
    </row>
    <row r="25" spans="1:17" ht="16.5" x14ac:dyDescent="0.2">
      <c r="A25" s="5"/>
    </row>
    <row r="26" spans="1:17" x14ac:dyDescent="0.2">
      <c r="A26" s="7" t="s">
        <v>31</v>
      </c>
    </row>
    <row r="27" spans="1:17" ht="15.75" x14ac:dyDescent="0.2">
      <c r="A27" s="8" t="s">
        <v>32</v>
      </c>
    </row>
    <row r="28" spans="1:17" ht="15.75" x14ac:dyDescent="0.2">
      <c r="A28" s="8" t="s">
        <v>33</v>
      </c>
    </row>
    <row r="29" spans="1:17" ht="15.75" x14ac:dyDescent="0.2">
      <c r="A29" s="8" t="s">
        <v>34</v>
      </c>
    </row>
    <row r="30" spans="1:17" ht="15.75" x14ac:dyDescent="0.2">
      <c r="A30" s="8" t="s">
        <v>35</v>
      </c>
    </row>
    <row r="31" spans="1:17" x14ac:dyDescent="0.25">
      <c r="A31" s="7"/>
    </row>
    <row r="32" spans="1:17" x14ac:dyDescent="0.25">
      <c r="A32" s="7" t="s">
        <v>36</v>
      </c>
    </row>
    <row r="33" spans="1:1" x14ac:dyDescent="0.25">
      <c r="A33" s="5" t="s">
        <v>28</v>
      </c>
    </row>
    <row r="34" spans="1:1" ht="15.75" x14ac:dyDescent="0.2">
      <c r="A34" s="8" t="s">
        <v>37</v>
      </c>
    </row>
    <row r="35" spans="1:1" x14ac:dyDescent="0.25">
      <c r="A35" s="5"/>
    </row>
    <row r="36" spans="1:1" x14ac:dyDescent="0.25">
      <c r="A36" s="7" t="s">
        <v>38</v>
      </c>
    </row>
    <row r="37" spans="1:1" ht="15.75" x14ac:dyDescent="0.2">
      <c r="A37" s="8" t="s">
        <v>39</v>
      </c>
    </row>
    <row r="38" spans="1:1" x14ac:dyDescent="0.25">
      <c r="A38" s="5"/>
    </row>
    <row r="39" spans="1:1" x14ac:dyDescent="0.2">
      <c r="A39" s="7" t="s">
        <v>40</v>
      </c>
    </row>
    <row r="40" spans="1:1" ht="16.5" x14ac:dyDescent="0.2">
      <c r="A40" s="5" t="s">
        <v>41</v>
      </c>
    </row>
    <row r="41" spans="1:1" ht="15.75" x14ac:dyDescent="0.2">
      <c r="A41" s="8" t="s">
        <v>42</v>
      </c>
    </row>
    <row r="42" spans="1:1" ht="15.75" x14ac:dyDescent="0.2">
      <c r="A42" s="8" t="s">
        <v>43</v>
      </c>
    </row>
    <row r="43" spans="1:1" ht="15.75" x14ac:dyDescent="0.2">
      <c r="A43" s="8" t="s">
        <v>44</v>
      </c>
    </row>
    <row r="44" spans="1:1" ht="16.5" x14ac:dyDescent="0.2">
      <c r="A44" s="5" t="s">
        <v>45</v>
      </c>
    </row>
    <row r="45" spans="1:1" ht="15.75" x14ac:dyDescent="0.2">
      <c r="A45" s="8" t="s">
        <v>46</v>
      </c>
    </row>
    <row r="46" spans="1:1" ht="15.75" x14ac:dyDescent="0.2">
      <c r="A46" s="8" t="s">
        <v>47</v>
      </c>
    </row>
    <row r="47" spans="1:1" x14ac:dyDescent="0.2">
      <c r="A47" s="7"/>
    </row>
    <row r="48" spans="1:1" x14ac:dyDescent="0.2">
      <c r="A48" s="7" t="s">
        <v>48</v>
      </c>
    </row>
    <row r="49" spans="1:1" ht="16.5" x14ac:dyDescent="0.2">
      <c r="A49" s="5" t="s">
        <v>49</v>
      </c>
    </row>
    <row r="50" spans="1:1" ht="15.75" x14ac:dyDescent="0.2">
      <c r="A50" s="8" t="s">
        <v>50</v>
      </c>
    </row>
    <row r="51" spans="1:1" ht="15.75" x14ac:dyDescent="0.2">
      <c r="A51" s="8" t="s">
        <v>51</v>
      </c>
    </row>
    <row r="52" spans="1:1" ht="15.75" x14ac:dyDescent="0.2">
      <c r="A52" s="8" t="s">
        <v>52</v>
      </c>
    </row>
    <row r="53" spans="1:1" ht="15.75" x14ac:dyDescent="0.2">
      <c r="A53" s="8" t="s">
        <v>53</v>
      </c>
    </row>
    <row r="55" spans="1:1" x14ac:dyDescent="0.2">
      <c r="A55" s="7"/>
    </row>
    <row r="56" spans="1:1" x14ac:dyDescent="0.2">
      <c r="A56" s="50"/>
    </row>
  </sheetData>
  <sheetProtection password="DF57" sheet="1" objects="1" scenarios="1"/>
  <hyperlinks>
    <hyperlink ref="A2" r:id="rId1" display="http://gov.wales/topics/health/nhswales/plans/eye_plan/?lang=en"/>
  </hyperlinks>
  <pageMargins left="0.7" right="0.7" top="0.75" bottom="0.75" header="0.3" footer="0.3"/>
  <pageSetup paperSize="9" orientation="portrait" horizontalDpi="300" verticalDpi="300"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D26"/>
  <sheetViews>
    <sheetView showRowColHeaders="0" topLeftCell="D7" workbookViewId="0">
      <selection activeCell="L36" sqref="L36:L39"/>
    </sheetView>
  </sheetViews>
  <sheetFormatPr defaultColWidth="8.88671875" defaultRowHeight="15.75" x14ac:dyDescent="0.25"/>
  <cols>
    <col min="1" max="1" width="8.88671875" style="58"/>
    <col min="2" max="2" width="47.5546875" style="141" bestFit="1" customWidth="1"/>
    <col min="3" max="3" width="8.88671875" style="58"/>
    <col min="4" max="4" width="15.77734375" style="58" customWidth="1"/>
    <col min="5" max="16384" width="8.88671875" style="58"/>
  </cols>
  <sheetData>
    <row r="1" spans="1:30" x14ac:dyDescent="0.25">
      <c r="A1" s="148" t="s">
        <v>110</v>
      </c>
      <c r="B1" s="149"/>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row>
    <row r="2" spans="1:30" x14ac:dyDescent="0.25">
      <c r="A2" s="150"/>
      <c r="B2" s="149"/>
      <c r="C2" s="149"/>
      <c r="D2" s="149" t="s">
        <v>0</v>
      </c>
      <c r="E2" s="149" t="s">
        <v>3</v>
      </c>
      <c r="F2" s="149" t="s">
        <v>7</v>
      </c>
      <c r="G2" s="149" t="s">
        <v>6</v>
      </c>
      <c r="H2" s="149" t="s">
        <v>5</v>
      </c>
      <c r="I2" s="149" t="s">
        <v>4</v>
      </c>
      <c r="J2" s="150" t="s">
        <v>254</v>
      </c>
      <c r="K2" s="150"/>
      <c r="L2" s="150"/>
      <c r="M2" s="150"/>
      <c r="N2" s="150"/>
      <c r="O2" s="150"/>
      <c r="P2" s="150"/>
      <c r="Q2" s="150"/>
      <c r="R2" s="150"/>
      <c r="S2" s="150"/>
      <c r="T2" s="150"/>
      <c r="U2" s="150"/>
      <c r="V2" s="150"/>
      <c r="W2" s="150"/>
      <c r="X2" s="150"/>
      <c r="Y2" s="150"/>
      <c r="Z2" s="150"/>
      <c r="AA2" s="150"/>
      <c r="AB2" s="150"/>
      <c r="AC2" s="150"/>
      <c r="AD2" s="150"/>
    </row>
    <row r="3" spans="1:30" x14ac:dyDescent="0.25">
      <c r="A3" s="150"/>
      <c r="B3" s="149" t="s">
        <v>9</v>
      </c>
      <c r="C3" s="149">
        <v>1</v>
      </c>
      <c r="D3" s="149" t="s">
        <v>100</v>
      </c>
      <c r="E3" s="151">
        <f>'Indicator sheet'!B5</f>
        <v>47.751813295958755</v>
      </c>
      <c r="F3" s="151">
        <f>'Indicator sheet'!C5</f>
        <v>44.306126053856339</v>
      </c>
      <c r="G3" s="151">
        <f>'Indicator sheet'!D5</f>
        <v>42.239648690700662</v>
      </c>
      <c r="H3" s="151">
        <f>'Indicator sheet'!E5</f>
        <v>40.200049417277164</v>
      </c>
      <c r="I3" s="152" t="s">
        <v>59</v>
      </c>
      <c r="J3" s="150" t="s">
        <v>289</v>
      </c>
      <c r="K3" s="150"/>
      <c r="L3" s="150"/>
      <c r="M3" s="150"/>
      <c r="N3" s="150"/>
      <c r="O3" s="150"/>
      <c r="P3" s="150"/>
      <c r="Q3" s="150"/>
      <c r="R3" s="150"/>
      <c r="S3" s="150"/>
      <c r="T3" s="150"/>
      <c r="U3" s="150"/>
      <c r="V3" s="150"/>
      <c r="W3" s="150"/>
      <c r="X3" s="150"/>
      <c r="Y3" s="150"/>
      <c r="Z3" s="150"/>
      <c r="AA3" s="166" t="s">
        <v>272</v>
      </c>
      <c r="AB3" s="150"/>
      <c r="AC3" s="150"/>
      <c r="AD3" s="150"/>
    </row>
    <row r="4" spans="1:30" x14ac:dyDescent="0.25">
      <c r="A4" s="150"/>
      <c r="B4" s="149" t="s">
        <v>300</v>
      </c>
      <c r="C4" s="149">
        <v>2</v>
      </c>
      <c r="D4" s="149" t="s">
        <v>303</v>
      </c>
      <c r="E4" s="151">
        <f>'Indicator sheet'!B6</f>
        <v>119.70486923390651</v>
      </c>
      <c r="F4" s="151">
        <f>'Indicator sheet'!C6</f>
        <v>125.28205530844305</v>
      </c>
      <c r="G4" s="151">
        <f>'Indicator sheet'!D6</f>
        <v>115.21236035496062</v>
      </c>
      <c r="H4" s="151">
        <f>'Indicator sheet'!E6</f>
        <v>113.37997582745422</v>
      </c>
      <c r="I4" s="152" t="s">
        <v>59</v>
      </c>
      <c r="J4" s="150" t="s">
        <v>307</v>
      </c>
      <c r="K4" s="150"/>
      <c r="L4" s="150"/>
      <c r="M4" s="150"/>
      <c r="N4" s="150"/>
      <c r="O4" s="150"/>
      <c r="P4" s="150"/>
      <c r="Q4" s="150"/>
      <c r="R4" s="150"/>
      <c r="S4" s="150"/>
      <c r="T4" s="150"/>
      <c r="U4" s="150"/>
      <c r="V4" s="150"/>
      <c r="W4" s="150"/>
      <c r="X4" s="150"/>
      <c r="Y4" s="150"/>
      <c r="Z4" s="150"/>
      <c r="AA4" s="150" t="s">
        <v>277</v>
      </c>
      <c r="AB4" s="150"/>
      <c r="AC4" s="150"/>
      <c r="AD4" s="150"/>
    </row>
    <row r="5" spans="1:30" x14ac:dyDescent="0.25">
      <c r="A5" s="150"/>
      <c r="B5" s="149" t="s">
        <v>301</v>
      </c>
      <c r="C5" s="149">
        <v>3</v>
      </c>
      <c r="D5" s="149" t="s">
        <v>304</v>
      </c>
      <c r="E5" s="151">
        <f>'Indicator sheet'!B7</f>
        <v>15.372008889413141</v>
      </c>
      <c r="F5" s="151">
        <f>'Indicator sheet'!C7</f>
        <v>11.952369806321807</v>
      </c>
      <c r="G5" s="151">
        <f>'Indicator sheet'!D7</f>
        <v>11.760038275829841</v>
      </c>
      <c r="H5" s="151">
        <f>'Indicator sheet'!E7</f>
        <v>11.015377836690563</v>
      </c>
      <c r="I5" s="152" t="s">
        <v>59</v>
      </c>
      <c r="J5" s="150" t="s">
        <v>306</v>
      </c>
      <c r="K5" s="150"/>
      <c r="L5" s="150"/>
      <c r="M5" s="150"/>
      <c r="N5" s="150"/>
      <c r="O5" s="150"/>
      <c r="P5" s="150"/>
      <c r="Q5" s="150"/>
      <c r="R5" s="150"/>
      <c r="S5" s="150"/>
      <c r="T5" s="150"/>
      <c r="U5" s="150"/>
      <c r="V5" s="150"/>
      <c r="W5" s="150"/>
      <c r="X5" s="150"/>
      <c r="Y5" s="150"/>
      <c r="Z5" s="150"/>
      <c r="AA5" s="150" t="s">
        <v>277</v>
      </c>
      <c r="AB5" s="150"/>
      <c r="AC5" s="150"/>
      <c r="AD5" s="150"/>
    </row>
    <row r="6" spans="1:30" x14ac:dyDescent="0.25">
      <c r="A6" s="150"/>
      <c r="B6" s="149" t="s">
        <v>302</v>
      </c>
      <c r="C6" s="149">
        <v>4</v>
      </c>
      <c r="D6" s="149" t="s">
        <v>305</v>
      </c>
      <c r="E6" s="151">
        <f>'Indicator sheet'!B8</f>
        <v>3.5791600954543159</v>
      </c>
      <c r="F6" s="151">
        <f>'Indicator sheet'!C8</f>
        <v>3.6822240633342536</v>
      </c>
      <c r="G6" s="151">
        <f>'Indicator sheet'!D8</f>
        <v>3.5620360448051644</v>
      </c>
      <c r="H6" s="151">
        <f>'Indicator sheet'!E8</f>
        <v>3.2172468372780143</v>
      </c>
      <c r="I6" s="152" t="s">
        <v>59</v>
      </c>
      <c r="J6" s="150" t="s">
        <v>83</v>
      </c>
      <c r="K6" s="150"/>
      <c r="L6" s="150"/>
      <c r="M6" s="150"/>
      <c r="N6" s="150"/>
      <c r="O6" s="150"/>
      <c r="P6" s="150"/>
      <c r="Q6" s="150"/>
      <c r="R6" s="150"/>
      <c r="S6" s="150"/>
      <c r="T6" s="150"/>
      <c r="U6" s="150"/>
      <c r="V6" s="150"/>
      <c r="W6" s="150"/>
      <c r="X6" s="150"/>
      <c r="Y6" s="150"/>
      <c r="Z6" s="150"/>
      <c r="AA6" s="150"/>
      <c r="AB6" s="150"/>
      <c r="AC6" s="150"/>
      <c r="AD6" s="150"/>
    </row>
    <row r="7" spans="1:30" x14ac:dyDescent="0.25">
      <c r="A7" s="150"/>
      <c r="B7" s="149">
        <v>1</v>
      </c>
      <c r="C7" s="149"/>
      <c r="D7" s="149"/>
      <c r="E7" s="149"/>
      <c r="F7" s="149"/>
      <c r="G7" s="149"/>
      <c r="H7" s="152"/>
      <c r="I7" s="152"/>
      <c r="J7" s="150"/>
      <c r="K7" s="150"/>
      <c r="L7" s="150"/>
      <c r="M7" s="150"/>
      <c r="N7" s="150"/>
      <c r="O7" s="150"/>
      <c r="P7" s="150"/>
      <c r="Q7" s="150"/>
      <c r="R7" s="150"/>
      <c r="S7" s="150"/>
      <c r="T7" s="150"/>
      <c r="U7" s="150"/>
      <c r="V7" s="150"/>
      <c r="W7" s="150"/>
      <c r="X7" s="150"/>
      <c r="Y7" s="150"/>
      <c r="Z7" s="150"/>
      <c r="AA7" s="150"/>
      <c r="AB7" s="150"/>
      <c r="AC7" s="150"/>
      <c r="AD7" s="150"/>
    </row>
    <row r="8" spans="1:30" x14ac:dyDescent="0.25">
      <c r="A8" s="150"/>
      <c r="B8" s="149"/>
      <c r="C8" s="149"/>
      <c r="D8" s="149" t="str">
        <f>VLOOKUP($B$7,sightLoss,2,FALSE)</f>
        <v>Chart 1a: New CVIs per 100,000 Welsh residents (all ages)</v>
      </c>
      <c r="E8" s="151">
        <f>VLOOKUP($B$7,sightLoss,3,FALSE)</f>
        <v>47.751813295958755</v>
      </c>
      <c r="F8" s="151">
        <f>VLOOKUP($B$7,sightLoss,4,FALSE)</f>
        <v>44.306126053856339</v>
      </c>
      <c r="G8" s="151">
        <f>VLOOKUP($B$7,sightLoss,5,FALSE)</f>
        <v>42.239648690700662</v>
      </c>
      <c r="H8" s="158">
        <f>VLOOKUP($B$7,sightLoss,6,FALSE)</f>
        <v>40.200049417277164</v>
      </c>
      <c r="I8" s="153" t="str">
        <f>VLOOKUP($B$7,sightLoss,7,FALSE)</f>
        <v>-</v>
      </c>
      <c r="J8" s="154" t="str">
        <f>VLOOKUP($B$7,sightLoss,8,FALSE)</f>
        <v xml:space="preserve">Chart 1a shows that the number of new CVIs per 100,000 Welsh residents has decreased since 2012-13. In 2014-15 there were 40 new CVIs per 100,000 Welsh residents which is 2 less than in 2013-14. </v>
      </c>
      <c r="K8" s="154"/>
      <c r="L8" s="154"/>
      <c r="M8" s="154"/>
      <c r="N8" s="154"/>
      <c r="O8" s="154"/>
      <c r="P8" s="150"/>
      <c r="Q8" s="150"/>
      <c r="R8" s="150"/>
      <c r="S8" s="150"/>
      <c r="T8" s="150"/>
      <c r="U8" s="150"/>
      <c r="V8" s="150"/>
      <c r="W8" s="150"/>
      <c r="X8" s="150"/>
      <c r="Y8" s="150"/>
      <c r="Z8" s="150"/>
      <c r="AA8" s="150"/>
      <c r="AB8" s="150"/>
      <c r="AC8" s="150"/>
      <c r="AD8" s="150"/>
    </row>
    <row r="9" spans="1:30" x14ac:dyDescent="0.25">
      <c r="A9" s="150"/>
      <c r="B9" s="149"/>
      <c r="C9" s="149"/>
      <c r="D9" s="149" t="str">
        <f>VLOOKUP($B$7,sightLoss,2,FALSE)</f>
        <v>Chart 1a: New CVIs per 100,000 Welsh residents (all ages)</v>
      </c>
      <c r="E9" s="151"/>
      <c r="F9" s="151"/>
      <c r="G9" s="151"/>
      <c r="H9" s="153"/>
      <c r="I9" s="153"/>
      <c r="J9" s="154"/>
      <c r="K9" s="154"/>
      <c r="L9" s="154"/>
      <c r="M9" s="154"/>
      <c r="N9" s="154"/>
      <c r="O9" s="154"/>
      <c r="P9" s="150"/>
      <c r="Q9" s="150"/>
      <c r="R9" s="150"/>
      <c r="S9" s="150"/>
      <c r="T9" s="150"/>
      <c r="U9" s="150"/>
      <c r="V9" s="150"/>
      <c r="W9" s="150"/>
      <c r="X9" s="150"/>
      <c r="Y9" s="150"/>
      <c r="Z9" s="150"/>
      <c r="AA9" s="150"/>
      <c r="AB9" s="150"/>
      <c r="AC9" s="150"/>
      <c r="AD9" s="150"/>
    </row>
    <row r="10" spans="1:30" x14ac:dyDescent="0.25">
      <c r="A10" s="150"/>
      <c r="B10" s="149"/>
      <c r="C10" s="149"/>
      <c r="D10" s="149"/>
      <c r="E10" s="149"/>
      <c r="F10" s="149"/>
      <c r="G10" s="149"/>
      <c r="H10" s="149"/>
      <c r="I10" s="149"/>
      <c r="J10" s="150"/>
      <c r="K10" s="150"/>
      <c r="L10" s="150"/>
      <c r="M10" s="150"/>
      <c r="N10" s="150"/>
      <c r="O10" s="150"/>
      <c r="P10" s="150"/>
      <c r="Q10" s="150"/>
      <c r="R10" s="150"/>
      <c r="S10" s="150"/>
      <c r="T10" s="150"/>
      <c r="U10" s="150"/>
      <c r="V10" s="150"/>
      <c r="W10" s="150"/>
      <c r="X10" s="150"/>
      <c r="Y10" s="150"/>
      <c r="Z10" s="150"/>
      <c r="AA10" s="150"/>
      <c r="AB10" s="150"/>
      <c r="AC10" s="150"/>
      <c r="AD10" s="150"/>
    </row>
    <row r="11" spans="1:30" x14ac:dyDescent="0.25">
      <c r="A11" s="148" t="s">
        <v>253</v>
      </c>
      <c r="B11" s="149"/>
      <c r="C11" s="149"/>
      <c r="D11" s="149" t="s">
        <v>8</v>
      </c>
      <c r="E11" s="155" t="s">
        <v>3</v>
      </c>
      <c r="F11" s="155" t="s">
        <v>7</v>
      </c>
      <c r="G11" s="155" t="s">
        <v>6</v>
      </c>
      <c r="H11" s="155" t="s">
        <v>5</v>
      </c>
      <c r="I11" s="155" t="s">
        <v>4</v>
      </c>
      <c r="J11" s="150" t="s">
        <v>254</v>
      </c>
      <c r="K11" s="150"/>
      <c r="L11" s="150"/>
      <c r="M11" s="150"/>
      <c r="N11" s="150"/>
      <c r="O11" s="150"/>
      <c r="P11" s="150"/>
      <c r="Q11" s="150"/>
      <c r="R11" s="150"/>
      <c r="S11" s="150"/>
      <c r="T11" s="150"/>
      <c r="U11" s="150"/>
      <c r="V11" s="150"/>
      <c r="W11" s="150"/>
      <c r="X11" s="150"/>
      <c r="Y11" s="150"/>
      <c r="Z11" s="150"/>
      <c r="AA11" s="150"/>
      <c r="AB11" s="150"/>
      <c r="AC11" s="150"/>
      <c r="AD11" s="150"/>
    </row>
    <row r="12" spans="1:30" x14ac:dyDescent="0.25">
      <c r="A12" s="150"/>
      <c r="B12" s="149" t="s">
        <v>313</v>
      </c>
      <c r="C12" s="149">
        <v>1</v>
      </c>
      <c r="D12" s="156" t="s">
        <v>311</v>
      </c>
      <c r="E12" s="151">
        <f>'Indicator sheet'!B13</f>
        <v>250.32525414866319</v>
      </c>
      <c r="F12" s="151">
        <f>'Indicator sheet'!C13</f>
        <v>249.83059904029417</v>
      </c>
      <c r="G12" s="151">
        <f>'Indicator sheet'!D13</f>
        <v>246.09688776192152</v>
      </c>
      <c r="H12" s="151">
        <f>'Indicator sheet'!E13</f>
        <v>242.63753720849303</v>
      </c>
      <c r="I12" s="151">
        <f>'Indicator sheet'!F13</f>
        <v>248.8263396674553</v>
      </c>
      <c r="J12" s="149" t="s">
        <v>308</v>
      </c>
      <c r="K12" s="151">
        <f>I12</f>
        <v>248.8263396674553</v>
      </c>
      <c r="L12" s="150" t="s">
        <v>89</v>
      </c>
      <c r="M12" s="150" t="s">
        <v>90</v>
      </c>
      <c r="N12" s="150" t="s">
        <v>101</v>
      </c>
      <c r="O12" s="150" t="s">
        <v>92</v>
      </c>
      <c r="P12" s="150" t="s">
        <v>102</v>
      </c>
      <c r="Q12" s="150" t="s">
        <v>290</v>
      </c>
      <c r="R12" s="150" t="s">
        <v>264</v>
      </c>
      <c r="S12" s="166" t="s">
        <v>272</v>
      </c>
      <c r="T12" s="150"/>
      <c r="U12" s="150"/>
      <c r="V12" s="150"/>
      <c r="W12" s="150"/>
      <c r="X12" s="150"/>
      <c r="Y12" s="150"/>
      <c r="Z12" s="150"/>
      <c r="AA12" s="150"/>
      <c r="AB12" s="150"/>
      <c r="AC12" s="150"/>
      <c r="AD12" s="150"/>
    </row>
    <row r="13" spans="1:30" x14ac:dyDescent="0.25">
      <c r="A13" s="150"/>
      <c r="B13" s="149" t="s">
        <v>314</v>
      </c>
      <c r="C13" s="149">
        <v>2</v>
      </c>
      <c r="D13" s="156" t="s">
        <v>312</v>
      </c>
      <c r="E13" s="151">
        <f>'Indicator sheet'!B14</f>
        <v>484.92931955560329</v>
      </c>
      <c r="F13" s="151">
        <f>'Indicator sheet'!C14</f>
        <v>512.35760349554232</v>
      </c>
      <c r="G13" s="151">
        <f>'Indicator sheet'!D14</f>
        <v>480.25373224199325</v>
      </c>
      <c r="H13" s="151">
        <f>'Indicator sheet'!E14</f>
        <v>448.15196481876791</v>
      </c>
      <c r="I13" s="151">
        <f>'Indicator sheet'!F14</f>
        <v>470.08186045037104</v>
      </c>
      <c r="J13" s="149" t="s">
        <v>309</v>
      </c>
      <c r="K13" s="151">
        <f>I13</f>
        <v>470.08186045037104</v>
      </c>
      <c r="L13" s="150" t="s">
        <v>89</v>
      </c>
      <c r="M13" s="157" t="s">
        <v>93</v>
      </c>
      <c r="N13" s="150" t="s">
        <v>94</v>
      </c>
      <c r="O13" s="150" t="s">
        <v>99</v>
      </c>
      <c r="P13" s="150" t="s">
        <v>98</v>
      </c>
      <c r="Q13" s="150" t="s">
        <v>291</v>
      </c>
      <c r="R13" s="150" t="s">
        <v>264</v>
      </c>
      <c r="S13" s="166" t="s">
        <v>272</v>
      </c>
      <c r="T13" s="150"/>
      <c r="U13" s="150"/>
      <c r="V13" s="150"/>
      <c r="W13" s="150"/>
      <c r="X13" s="150"/>
      <c r="Y13" s="150"/>
      <c r="Z13" s="150"/>
      <c r="AA13" s="150"/>
      <c r="AB13" s="150"/>
      <c r="AC13" s="150"/>
      <c r="AD13" s="150"/>
    </row>
    <row r="14" spans="1:30" x14ac:dyDescent="0.25">
      <c r="A14" s="150"/>
      <c r="B14" s="149" t="s">
        <v>74</v>
      </c>
      <c r="C14" s="149">
        <v>3</v>
      </c>
      <c r="D14" s="156" t="s">
        <v>288</v>
      </c>
      <c r="E14" s="151">
        <f>'Indicator sheet'!B15</f>
        <v>73.297889740269923</v>
      </c>
      <c r="F14" s="151">
        <f>'Indicator sheet'!C15</f>
        <v>72.904173940790585</v>
      </c>
      <c r="G14" s="151">
        <f>'Indicator sheet'!D15</f>
        <v>69.848072904377531</v>
      </c>
      <c r="H14" s="151">
        <f>'Indicator sheet'!E15</f>
        <v>67.88738494003654</v>
      </c>
      <c r="I14" s="151">
        <f>'Indicator sheet'!F15</f>
        <v>68.059203159732149</v>
      </c>
      <c r="J14" s="149" t="s">
        <v>310</v>
      </c>
      <c r="K14" s="151">
        <f>I14</f>
        <v>68.059203159732149</v>
      </c>
      <c r="L14" s="150" t="s">
        <v>89</v>
      </c>
      <c r="M14" s="150" t="s">
        <v>90</v>
      </c>
      <c r="N14" s="150" t="s">
        <v>97</v>
      </c>
      <c r="O14" s="150" t="s">
        <v>262</v>
      </c>
      <c r="P14" s="150" t="s">
        <v>91</v>
      </c>
      <c r="Q14" s="150" t="s">
        <v>292</v>
      </c>
      <c r="R14" s="150" t="s">
        <v>263</v>
      </c>
      <c r="S14" s="166" t="s">
        <v>272</v>
      </c>
      <c r="T14" s="150"/>
      <c r="U14" s="150"/>
      <c r="V14" s="150"/>
      <c r="W14" s="150"/>
      <c r="X14" s="150"/>
      <c r="Y14" s="150"/>
      <c r="Z14" s="150"/>
      <c r="AA14" s="150"/>
      <c r="AB14" s="150"/>
      <c r="AC14" s="150"/>
      <c r="AD14" s="150"/>
    </row>
    <row r="15" spans="1:30" x14ac:dyDescent="0.25">
      <c r="A15" s="150" t="s">
        <v>274</v>
      </c>
      <c r="B15" s="149" t="s">
        <v>293</v>
      </c>
      <c r="C15" s="149">
        <v>4</v>
      </c>
      <c r="D15" s="156" t="s">
        <v>278</v>
      </c>
      <c r="E15" s="167"/>
      <c r="F15" s="167"/>
      <c r="G15" s="161">
        <v>96487</v>
      </c>
      <c r="H15" s="161">
        <v>123697</v>
      </c>
      <c r="I15" s="167">
        <f>'Indicator sheet'!F44</f>
        <v>121736</v>
      </c>
      <c r="J15" s="149" t="s">
        <v>298</v>
      </c>
      <c r="K15" s="151" t="s">
        <v>315</v>
      </c>
      <c r="L15" s="168" t="s">
        <v>274</v>
      </c>
      <c r="M15" s="150" t="s">
        <v>318</v>
      </c>
      <c r="N15" s="150" t="s">
        <v>275</v>
      </c>
      <c r="O15" s="150" t="s">
        <v>317</v>
      </c>
      <c r="P15" s="150" t="s">
        <v>316</v>
      </c>
      <c r="Q15" s="150" t="s">
        <v>264</v>
      </c>
      <c r="R15" s="150" t="s">
        <v>299</v>
      </c>
      <c r="S15" s="150" t="s">
        <v>264</v>
      </c>
      <c r="T15" s="150"/>
      <c r="U15" s="150"/>
      <c r="V15" s="150"/>
      <c r="W15" s="150"/>
      <c r="X15" s="150"/>
      <c r="Y15" s="150"/>
      <c r="Z15" s="150"/>
      <c r="AA15" s="150"/>
      <c r="AB15" s="150"/>
      <c r="AC15" s="150"/>
      <c r="AD15" s="150"/>
    </row>
    <row r="16" spans="1:30" x14ac:dyDescent="0.25">
      <c r="A16" s="150"/>
      <c r="B16" s="149">
        <v>1</v>
      </c>
      <c r="C16" s="150"/>
      <c r="D16" s="150"/>
      <c r="E16" s="149"/>
      <c r="F16" s="149"/>
      <c r="G16" s="149"/>
      <c r="H16" s="161"/>
      <c r="I16" s="149"/>
      <c r="J16" s="150"/>
      <c r="K16" s="150"/>
      <c r="L16" s="150"/>
      <c r="M16" s="150"/>
      <c r="N16" s="150"/>
      <c r="O16" s="150"/>
      <c r="P16" s="150"/>
      <c r="Q16" s="150"/>
      <c r="R16" s="150"/>
      <c r="S16" s="150"/>
      <c r="T16" s="150"/>
      <c r="U16" s="150"/>
      <c r="V16" s="150"/>
      <c r="W16" s="150"/>
      <c r="X16" s="150"/>
      <c r="Y16" s="150"/>
      <c r="Z16" s="150"/>
      <c r="AA16" s="150"/>
      <c r="AB16" s="150"/>
      <c r="AC16" s="150"/>
      <c r="AD16" s="150"/>
    </row>
    <row r="17" spans="1:30" x14ac:dyDescent="0.25">
      <c r="A17" s="150"/>
      <c r="B17" s="149"/>
      <c r="C17" s="150"/>
      <c r="D17" s="149" t="str">
        <f>VLOOKUP($B$16,sightTest,2,FALSE)</f>
        <v>Chart 2a: Sight tests paid by NHS per 1,000 Welsh residents (all ages)</v>
      </c>
      <c r="E17" s="158">
        <f>VLOOKUP($B$16,sightTest,3,FALSE)</f>
        <v>250.32525414866319</v>
      </c>
      <c r="F17" s="158">
        <f>VLOOKUP($B$16,sightTest,4,FALSE)</f>
        <v>249.83059904029417</v>
      </c>
      <c r="G17" s="158">
        <f>VLOOKUP($B$16,sightTest,5,FALSE)</f>
        <v>246.09688776192152</v>
      </c>
      <c r="H17" s="158">
        <f>VLOOKUP($B$16,sightTest,6,FALSE)</f>
        <v>242.63753720849303</v>
      </c>
      <c r="I17" s="152">
        <f>VLOOKUP($B$16,sightTest,7,FALSE)</f>
        <v>248.8263396674553</v>
      </c>
      <c r="J17" s="159" t="str">
        <f>VLOOKUP($B$16,sightTest,8,FALSE)</f>
        <v>Chart 2a shows that 6 more sight tests were paid for by the NHS per 1,000 Welsh residents (all ages) in Wales during the 2015-16 financial year than in 2014-15.</v>
      </c>
      <c r="K17" s="158">
        <f>VLOOKUP($B$16,sightTest,9,FALSE)</f>
        <v>248.8263396674553</v>
      </c>
      <c r="L17" s="159" t="str">
        <f>VLOOKUP($B$16,sightTest,10,FALSE)</f>
        <v>OUT OF</v>
      </c>
      <c r="M17" s="159" t="str">
        <f>VLOOKUP($B$16,sightTest,11,FALSE)</f>
        <v>1,000 WELSH</v>
      </c>
      <c r="N17" s="159" t="str">
        <f>VLOOKUP($B$16,sightTest,12,FALSE)</f>
        <v>R E S I D E N T S</v>
      </c>
      <c r="O17" s="159" t="str">
        <f>VLOOKUP($B$16,sightTest,13,FALSE)</f>
        <v xml:space="preserve"> HAD A SIGHT TEST</v>
      </c>
      <c r="P17" s="159" t="str">
        <f>VLOOKUP($B$16,sightTest,14,FALSE)</f>
        <v>P A I D  B Y  T H E  N H S</v>
      </c>
      <c r="Q17" s="159" t="str">
        <f>VLOOKUP($B$16,sightTest,15,FALSE)</f>
        <v>IN 2015/16 FINANCIAL YEAR</v>
      </c>
      <c r="R17" s="159" t="str">
        <f>VLOOKUP($B$16,sightTest,16,FALSE)</f>
        <v xml:space="preserve">  </v>
      </c>
      <c r="S17" s="150"/>
      <c r="T17" s="150"/>
      <c r="U17" s="150"/>
      <c r="V17" s="150"/>
      <c r="W17" s="150"/>
      <c r="X17" s="150"/>
      <c r="Y17" s="150"/>
      <c r="Z17" s="150"/>
      <c r="AA17" s="150"/>
      <c r="AB17" s="150"/>
      <c r="AC17" s="150"/>
      <c r="AD17" s="150"/>
    </row>
    <row r="18" spans="1:30" x14ac:dyDescent="0.25">
      <c r="A18" s="150"/>
      <c r="B18" s="149"/>
      <c r="C18" s="149"/>
      <c r="D18" s="149" t="str">
        <f>VLOOKUP($B$16,sightTest,2,FALSE)</f>
        <v>Chart 2a: Sight tests paid by NHS per 1,000 Welsh residents (all ages)</v>
      </c>
      <c r="E18" s="151"/>
      <c r="F18" s="151"/>
      <c r="G18" s="151"/>
      <c r="H18" s="153"/>
      <c r="I18" s="153"/>
      <c r="J18" s="154" t="str">
        <f>VLOOKUP($B$16,sightTest,17,FALSE)</f>
        <v/>
      </c>
      <c r="K18" s="154"/>
      <c r="L18" s="154"/>
      <c r="M18" s="154"/>
      <c r="N18" s="154"/>
      <c r="O18" s="154"/>
      <c r="P18" s="150"/>
      <c r="Q18" s="150"/>
      <c r="R18" s="150"/>
      <c r="S18" s="150"/>
      <c r="T18" s="150"/>
      <c r="U18" s="150"/>
      <c r="V18" s="150"/>
      <c r="W18" s="150"/>
      <c r="X18" s="150"/>
      <c r="Y18" s="150"/>
      <c r="Z18" s="150"/>
      <c r="AA18" s="150"/>
      <c r="AB18" s="150"/>
      <c r="AC18" s="150"/>
      <c r="AD18" s="150"/>
    </row>
    <row r="19" spans="1:30" x14ac:dyDescent="0.25">
      <c r="A19" s="150"/>
      <c r="B19" s="149"/>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row>
    <row r="20" spans="1:30" x14ac:dyDescent="0.25">
      <c r="A20" s="148" t="s">
        <v>255</v>
      </c>
      <c r="B20" s="149"/>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row>
    <row r="21" spans="1:30" x14ac:dyDescent="0.25">
      <c r="A21" s="150"/>
      <c r="B21" s="149"/>
      <c r="C21" s="150"/>
      <c r="D21" s="149" t="s">
        <v>48</v>
      </c>
      <c r="E21" s="160" t="s">
        <v>3</v>
      </c>
      <c r="F21" s="160" t="s">
        <v>7</v>
      </c>
      <c r="G21" s="160" t="s">
        <v>6</v>
      </c>
      <c r="H21" s="160" t="s">
        <v>5</v>
      </c>
      <c r="I21" s="160" t="s">
        <v>4</v>
      </c>
      <c r="J21" s="150"/>
      <c r="K21" s="150"/>
      <c r="L21" s="150"/>
      <c r="M21" s="150"/>
      <c r="N21" s="150"/>
      <c r="O21" s="150"/>
      <c r="P21" s="150"/>
      <c r="Q21" s="150"/>
      <c r="R21" s="150"/>
      <c r="S21" s="150"/>
      <c r="T21" s="150"/>
      <c r="U21" s="150"/>
      <c r="V21" s="150"/>
      <c r="W21" s="150"/>
      <c r="X21" s="150"/>
      <c r="Y21" s="150"/>
      <c r="Z21" s="150"/>
      <c r="AA21" s="150"/>
      <c r="AB21" s="150"/>
      <c r="AC21" s="150"/>
      <c r="AD21" s="150"/>
    </row>
    <row r="22" spans="1:30" x14ac:dyDescent="0.25">
      <c r="A22" s="150"/>
      <c r="B22" s="149" t="s">
        <v>321</v>
      </c>
      <c r="C22" s="149">
        <v>1</v>
      </c>
      <c r="D22" s="149" t="s">
        <v>326</v>
      </c>
      <c r="E22" s="161">
        <f>'Indicator sheet'!B39</f>
        <v>6336</v>
      </c>
      <c r="F22" s="161">
        <f>'Indicator sheet'!C39</f>
        <v>6851</v>
      </c>
      <c r="G22" s="161">
        <f>'Indicator sheet'!D39</f>
        <v>7237</v>
      </c>
      <c r="H22" s="161">
        <f>'Indicator sheet'!E39</f>
        <v>7790</v>
      </c>
      <c r="I22" s="161">
        <f>'Indicator sheet'!F39</f>
        <v>8049</v>
      </c>
      <c r="J22" s="150" t="s">
        <v>327</v>
      </c>
      <c r="K22" s="150"/>
      <c r="L22" s="150"/>
      <c r="M22" s="150"/>
      <c r="N22" s="150"/>
      <c r="O22" s="150"/>
      <c r="P22" s="150"/>
      <c r="Q22" s="150"/>
      <c r="R22" s="150"/>
      <c r="S22" s="150"/>
      <c r="T22" s="150"/>
      <c r="U22" s="150"/>
      <c r="V22" s="150"/>
      <c r="W22" s="150"/>
      <c r="X22" s="150"/>
      <c r="Y22" s="150"/>
      <c r="Z22" s="150"/>
      <c r="AA22" s="150"/>
      <c r="AB22" s="150"/>
      <c r="AC22" s="150"/>
      <c r="AD22" s="150"/>
    </row>
    <row r="23" spans="1:30" x14ac:dyDescent="0.25">
      <c r="A23" s="150"/>
      <c r="B23" s="149" t="s">
        <v>322</v>
      </c>
      <c r="C23" s="149">
        <v>2</v>
      </c>
      <c r="D23" s="149" t="s">
        <v>324</v>
      </c>
      <c r="E23" s="151">
        <f>'Indicator sheet'!B40</f>
        <v>20.680484555242288</v>
      </c>
      <c r="F23" s="151">
        <f>'Indicator sheet'!C40</f>
        <v>22.286436827824506</v>
      </c>
      <c r="G23" s="151">
        <f>'Indicator sheet'!D40</f>
        <v>23.478366941213569</v>
      </c>
      <c r="H23" s="151">
        <f>'Indicator sheet'!E40</f>
        <v>25.193755829492282</v>
      </c>
      <c r="I23" s="161">
        <f>'Indicator sheet'!F40</f>
        <v>26.031391613810449</v>
      </c>
      <c r="J23" s="150" t="s">
        <v>328</v>
      </c>
      <c r="K23" s="150"/>
      <c r="L23" s="150"/>
      <c r="M23" s="150"/>
      <c r="N23" s="150"/>
      <c r="O23" s="150"/>
      <c r="P23" s="150"/>
      <c r="Q23" s="150"/>
      <c r="R23" s="150"/>
      <c r="S23" s="150"/>
      <c r="T23" s="150"/>
      <c r="U23" s="150"/>
      <c r="V23" s="150"/>
      <c r="W23" s="150"/>
      <c r="X23" s="150"/>
      <c r="Y23" s="150"/>
      <c r="Z23" s="150"/>
      <c r="AA23" s="150"/>
      <c r="AB23" s="150"/>
      <c r="AC23" s="150"/>
      <c r="AD23" s="150"/>
    </row>
    <row r="24" spans="1:30" ht="15.6" x14ac:dyDescent="0.3">
      <c r="A24" s="150"/>
      <c r="B24" s="149" t="s">
        <v>323</v>
      </c>
      <c r="C24" s="149">
        <v>3</v>
      </c>
      <c r="D24" s="149" t="s">
        <v>325</v>
      </c>
      <c r="E24" s="151">
        <f>'Indicator sheet'!B41</f>
        <v>75.096578688605405</v>
      </c>
      <c r="F24" s="151">
        <f>'Indicator sheet'!C41</f>
        <v>80.093378281870329</v>
      </c>
      <c r="G24" s="151">
        <f>'Indicator sheet'!D41</f>
        <v>83.381708129874625</v>
      </c>
      <c r="H24" s="151">
        <f>'Indicator sheet'!E41</f>
        <v>88.796928753053805</v>
      </c>
      <c r="I24" s="161">
        <f>'Indicator sheet'!F41</f>
        <v>91.364610859051709</v>
      </c>
      <c r="J24" s="150" t="s">
        <v>329</v>
      </c>
      <c r="K24" s="150"/>
      <c r="L24" s="150"/>
      <c r="M24" s="150"/>
      <c r="N24" s="150"/>
      <c r="O24" s="150"/>
      <c r="P24" s="150"/>
      <c r="Q24" s="150"/>
      <c r="R24" s="150"/>
      <c r="S24" s="150"/>
      <c r="T24" s="150"/>
      <c r="U24" s="150"/>
      <c r="V24" s="150"/>
      <c r="W24" s="150"/>
      <c r="X24" s="150"/>
      <c r="Y24" s="150"/>
      <c r="Z24" s="150"/>
      <c r="AA24" s="150"/>
      <c r="AB24" s="150"/>
      <c r="AC24" s="150"/>
      <c r="AD24" s="150"/>
    </row>
    <row r="25" spans="1:30" ht="15.6" x14ac:dyDescent="0.3">
      <c r="A25" s="150"/>
      <c r="B25" s="149">
        <v>1</v>
      </c>
      <c r="C25" s="149"/>
      <c r="D25" s="149"/>
      <c r="E25" s="149"/>
      <c r="F25" s="151"/>
      <c r="G25" s="151"/>
      <c r="H25" s="151">
        <f>I22-H22</f>
        <v>259</v>
      </c>
      <c r="I25" s="158">
        <f>I23-H23</f>
        <v>0.83763578431816654</v>
      </c>
      <c r="J25" s="184">
        <f>I24-H24</f>
        <v>2.5676821059979034</v>
      </c>
      <c r="K25" s="150"/>
      <c r="L25" s="150"/>
      <c r="M25" s="150"/>
      <c r="N25" s="150"/>
      <c r="O25" s="150"/>
      <c r="P25" s="150"/>
      <c r="Q25" s="150"/>
      <c r="R25" s="150"/>
      <c r="S25" s="150"/>
      <c r="T25" s="150"/>
      <c r="U25" s="150"/>
      <c r="V25" s="150"/>
      <c r="W25" s="150"/>
      <c r="X25" s="150"/>
      <c r="Y25" s="150"/>
      <c r="Z25" s="150"/>
      <c r="AA25" s="150"/>
      <c r="AB25" s="150"/>
      <c r="AC25" s="150"/>
      <c r="AD25" s="150"/>
    </row>
    <row r="26" spans="1:30" ht="15.6" x14ac:dyDescent="0.3">
      <c r="A26" s="150"/>
      <c r="B26" s="149"/>
      <c r="C26" s="150"/>
      <c r="D26" s="149" t="str">
        <f>VLOOKUP($B$25,LVS,2,FALSE)</f>
        <v>Chart 5a: Number of people who had a low vision assessment</v>
      </c>
      <c r="E26" s="151">
        <f>VLOOKUP($B$25,LVS,3,FALSE)</f>
        <v>6336</v>
      </c>
      <c r="F26" s="151">
        <f>VLOOKUP($B$25,LVS,4,FALSE)</f>
        <v>6851</v>
      </c>
      <c r="G26" s="151">
        <f>VLOOKUP($B$25,LVS,5,FALSE)</f>
        <v>7237</v>
      </c>
      <c r="H26" s="151">
        <f>VLOOKUP($B$25,LVS,6,FALSE)</f>
        <v>7790</v>
      </c>
      <c r="I26" s="153">
        <f>VLOOKUP($B$25,LVS,7,FALSE)</f>
        <v>8049</v>
      </c>
      <c r="J26" s="162" t="str">
        <f>VLOOKUP($B$25,LVS,8,FALSE)</f>
        <v>Chart 5a shows that the number of people who had a low vision assessment has increased over the last 5 years. In 2015-16 the figure reached 8,049 which was over 250 more assessments than in 2014-15.</v>
      </c>
      <c r="K26" s="150"/>
      <c r="L26" s="150"/>
      <c r="M26" s="150"/>
      <c r="N26" s="150"/>
      <c r="O26" s="150"/>
      <c r="P26" s="150"/>
      <c r="Q26" s="150"/>
      <c r="R26" s="150"/>
      <c r="S26" s="150"/>
      <c r="T26" s="150"/>
      <c r="U26" s="150"/>
      <c r="V26" s="150"/>
      <c r="W26" s="150"/>
      <c r="X26" s="150"/>
      <c r="Y26" s="150"/>
      <c r="Z26" s="150"/>
      <c r="AA26" s="150"/>
      <c r="AB26" s="150"/>
      <c r="AC26" s="150"/>
      <c r="AD26" s="150"/>
    </row>
  </sheetData>
  <sheetProtection password="DF57" sheet="1" objects="1" scenarios="1"/>
  <pageMargins left="0.7" right="0.7" top="0.75" bottom="0.75" header="0.3" footer="0.3"/>
  <pageSetup paperSize="9" orientation="portrait" horizontalDpi="300" verticalDpi="30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1"/>
  <sheetViews>
    <sheetView showRowColHeaders="0" topLeftCell="C1" workbookViewId="0">
      <selection activeCell="E20" sqref="E20"/>
    </sheetView>
  </sheetViews>
  <sheetFormatPr defaultColWidth="8.77734375" defaultRowHeight="11.25" x14ac:dyDescent="0.2"/>
  <cols>
    <col min="1" max="1" width="57" style="78" customWidth="1"/>
    <col min="2" max="4" width="8.77734375" style="78"/>
    <col min="5" max="5" width="13.5546875" style="78" bestFit="1" customWidth="1"/>
    <col min="6" max="16384" width="8.77734375" style="78"/>
  </cols>
  <sheetData>
    <row r="1" spans="1:7" x14ac:dyDescent="0.2">
      <c r="A1" s="108" t="s">
        <v>238</v>
      </c>
    </row>
    <row r="3" spans="1:7" s="89" customFormat="1" x14ac:dyDescent="0.2">
      <c r="A3" s="84" t="s">
        <v>0</v>
      </c>
      <c r="B3" s="119" t="s">
        <v>3</v>
      </c>
      <c r="C3" s="119" t="s">
        <v>7</v>
      </c>
      <c r="D3" s="119" t="s">
        <v>6</v>
      </c>
      <c r="E3" s="119" t="s">
        <v>5</v>
      </c>
      <c r="F3" s="119" t="s">
        <v>4</v>
      </c>
    </row>
    <row r="4" spans="1:7" s="89" customFormat="1" x14ac:dyDescent="0.2">
      <c r="A4" s="84"/>
      <c r="B4" s="120"/>
      <c r="C4" s="120"/>
      <c r="D4" s="120"/>
      <c r="E4" s="120"/>
      <c r="F4" s="120"/>
    </row>
    <row r="5" spans="1:7" s="89" customFormat="1" x14ac:dyDescent="0.2">
      <c r="A5" s="89" t="s">
        <v>9</v>
      </c>
      <c r="B5" s="121">
        <f>'Data sheet'!D4/'Data sheet'!K4*100000</f>
        <v>47.751813295958755</v>
      </c>
      <c r="C5" s="121">
        <f>'Data sheet'!E4/'Data sheet'!L4*100000</f>
        <v>44.306126053856339</v>
      </c>
      <c r="D5" s="121">
        <f>'Data sheet'!F4/'Data sheet'!M4*100000</f>
        <v>42.239648690700662</v>
      </c>
      <c r="E5" s="121">
        <f>'Data sheet'!G4/'Data sheet'!N4*100000</f>
        <v>40.200049417277164</v>
      </c>
      <c r="F5" s="121"/>
      <c r="G5" s="122"/>
    </row>
    <row r="6" spans="1:7" s="89" customFormat="1" x14ac:dyDescent="0.2">
      <c r="A6" s="89" t="s">
        <v>1</v>
      </c>
      <c r="B6" s="121">
        <f>'Data sheet'!D5/'Data sheet'!K5*100000</f>
        <v>119.70486923390651</v>
      </c>
      <c r="C6" s="121">
        <f>'Data sheet'!E5/'Data sheet'!L5*100000</f>
        <v>125.28205530844305</v>
      </c>
      <c r="D6" s="121">
        <f>'Data sheet'!F5/'Data sheet'!M5*100000</f>
        <v>115.21236035496062</v>
      </c>
      <c r="E6" s="121">
        <f>'Data sheet'!G5/'Data sheet'!N5*100000</f>
        <v>113.37997582745422</v>
      </c>
      <c r="F6" s="121"/>
      <c r="G6" s="122"/>
    </row>
    <row r="7" spans="1:7" s="89" customFormat="1" x14ac:dyDescent="0.2">
      <c r="A7" s="89" t="s">
        <v>54</v>
      </c>
      <c r="B7" s="121">
        <f>'Data sheet'!D6/'Data sheet'!K6*100000</f>
        <v>15.372008889413141</v>
      </c>
      <c r="C7" s="121">
        <f>'Data sheet'!E6/'Data sheet'!L6*100000</f>
        <v>11.952369806321807</v>
      </c>
      <c r="D7" s="121">
        <f>'Data sheet'!F6/'Data sheet'!M6*100000</f>
        <v>11.760038275829841</v>
      </c>
      <c r="E7" s="121">
        <f>'Data sheet'!G6/'Data sheet'!N6*100000</f>
        <v>11.015377836690563</v>
      </c>
      <c r="F7" s="121"/>
      <c r="G7" s="122"/>
    </row>
    <row r="8" spans="1:7" s="89" customFormat="1" x14ac:dyDescent="0.2">
      <c r="A8" s="89" t="s">
        <v>2</v>
      </c>
      <c r="B8" s="121">
        <f>'Data sheet'!D7/'Data sheet'!K7*100000</f>
        <v>3.5791600954543159</v>
      </c>
      <c r="C8" s="121">
        <f>'Data sheet'!E7/'Data sheet'!L7*100000</f>
        <v>3.6822240633342536</v>
      </c>
      <c r="D8" s="121">
        <f>'Data sheet'!F7/'Data sheet'!M7*100000</f>
        <v>3.5620360448051644</v>
      </c>
      <c r="E8" s="121">
        <f>'Data sheet'!G7/'Data sheet'!N7*100000</f>
        <v>3.2172468372780143</v>
      </c>
      <c r="F8" s="121"/>
      <c r="G8" s="122"/>
    </row>
    <row r="9" spans="1:7" x14ac:dyDescent="0.2">
      <c r="B9" s="114"/>
      <c r="G9" s="118"/>
    </row>
    <row r="11" spans="1:7" s="69" customFormat="1" x14ac:dyDescent="0.2">
      <c r="A11" s="95" t="s">
        <v>8</v>
      </c>
      <c r="B11" s="123" t="s">
        <v>3</v>
      </c>
      <c r="C11" s="123" t="s">
        <v>7</v>
      </c>
      <c r="D11" s="123" t="s">
        <v>6</v>
      </c>
      <c r="E11" s="123" t="s">
        <v>5</v>
      </c>
      <c r="F11" s="123" t="s">
        <v>4</v>
      </c>
    </row>
    <row r="12" spans="1:7" s="69" customFormat="1" x14ac:dyDescent="0.2">
      <c r="A12" s="95"/>
    </row>
    <row r="13" spans="1:7" s="69" customFormat="1" x14ac:dyDescent="0.2">
      <c r="A13" s="69" t="s">
        <v>72</v>
      </c>
      <c r="B13" s="124">
        <f>'Data sheet'!D13/'Data sheet'!K13*1000</f>
        <v>250.32525414866319</v>
      </c>
      <c r="C13" s="124">
        <f>'Data sheet'!E13/'Data sheet'!L13*1000</f>
        <v>249.83059904029417</v>
      </c>
      <c r="D13" s="124">
        <f>'Data sheet'!F13/'Data sheet'!M13*1000</f>
        <v>246.09688776192152</v>
      </c>
      <c r="E13" s="124">
        <f>'Data sheet'!G13/'Data sheet'!N13*1000</f>
        <v>242.63753720849303</v>
      </c>
      <c r="F13" s="124">
        <f>'Data sheet'!H13/'Data sheet'!N13*1000</f>
        <v>248.8263396674553</v>
      </c>
      <c r="G13" s="125"/>
    </row>
    <row r="14" spans="1:7" s="69" customFormat="1" x14ac:dyDescent="0.2">
      <c r="A14" s="69" t="s">
        <v>73</v>
      </c>
      <c r="B14" s="124">
        <f>'Data sheet'!D14/'Data sheet'!K14*1000</f>
        <v>484.92931955560329</v>
      </c>
      <c r="C14" s="124">
        <f>'Data sheet'!E14/'Data sheet'!L14*1000</f>
        <v>512.35760349554232</v>
      </c>
      <c r="D14" s="124">
        <f>'Data sheet'!F14/'Data sheet'!M14*1000</f>
        <v>480.25373224199325</v>
      </c>
      <c r="E14" s="124">
        <f>'Data sheet'!G14/'Data sheet'!N14*1000</f>
        <v>448.15196481876791</v>
      </c>
      <c r="F14" s="124">
        <f>'Data sheet'!H14/'Data sheet'!N14*1000</f>
        <v>470.08186045037104</v>
      </c>
      <c r="G14" s="125"/>
    </row>
    <row r="15" spans="1:7" s="69" customFormat="1" x14ac:dyDescent="0.2">
      <c r="A15" s="69" t="s">
        <v>74</v>
      </c>
      <c r="B15" s="124">
        <f>'Data sheet'!D15/'Data sheet'!K15*1000</f>
        <v>73.297889740269923</v>
      </c>
      <c r="C15" s="124">
        <f>'Data sheet'!E15/'Data sheet'!L15*1000</f>
        <v>72.904173940790585</v>
      </c>
      <c r="D15" s="124">
        <f>'Data sheet'!F15/'Data sheet'!M15*1000</f>
        <v>69.848072904377531</v>
      </c>
      <c r="E15" s="124">
        <f>'Data sheet'!G15/'Data sheet'!N15*1000</f>
        <v>67.88738494003654</v>
      </c>
      <c r="F15" s="124">
        <f>'Data sheet'!H15/'Data sheet'!N15*1000</f>
        <v>68.059203159732149</v>
      </c>
      <c r="G15" s="125"/>
    </row>
    <row r="16" spans="1:7" x14ac:dyDescent="0.2">
      <c r="E16" s="116" t="s">
        <v>248</v>
      </c>
    </row>
    <row r="18" spans="1:11" s="102" customFormat="1" x14ac:dyDescent="0.2">
      <c r="A18" s="101" t="s">
        <v>31</v>
      </c>
      <c r="B18" s="126" t="s">
        <v>3</v>
      </c>
      <c r="C18" s="126" t="s">
        <v>7</v>
      </c>
      <c r="D18" s="126" t="s">
        <v>6</v>
      </c>
      <c r="E18" s="126" t="s">
        <v>5</v>
      </c>
      <c r="F18" s="126" t="s">
        <v>4</v>
      </c>
    </row>
    <row r="19" spans="1:11" s="102" customFormat="1" x14ac:dyDescent="0.2">
      <c r="A19" s="101"/>
    </row>
    <row r="20" spans="1:11" s="102" customFormat="1" x14ac:dyDescent="0.2">
      <c r="A20" s="102" t="s">
        <v>249</v>
      </c>
      <c r="D20" s="127">
        <f>'Data sheet'!F21/'Data sheet'!$F$20</f>
        <v>0.8263305322128851</v>
      </c>
      <c r="E20" s="127">
        <f>'Data sheet'!G21/'Data sheet'!$G$20</f>
        <v>0.80991735537190079</v>
      </c>
      <c r="F20" s="127">
        <f>'Data sheet'!H21/'Data sheet'!$H$20</f>
        <v>0.875</v>
      </c>
      <c r="G20" s="102" t="s">
        <v>95</v>
      </c>
      <c r="K20" s="183">
        <f>F20-E20</f>
        <v>6.5082644628099207E-2</v>
      </c>
    </row>
    <row r="21" spans="1:11" s="102" customFormat="1" x14ac:dyDescent="0.2">
      <c r="A21" s="102" t="s">
        <v>260</v>
      </c>
      <c r="D21" s="127">
        <f>1-D20</f>
        <v>0.1736694677871149</v>
      </c>
      <c r="E21" s="127">
        <f>1-E20</f>
        <v>0.19008264462809921</v>
      </c>
      <c r="F21" s="127">
        <f>1-F20</f>
        <v>0.125</v>
      </c>
      <c r="G21" s="102" t="s">
        <v>96</v>
      </c>
      <c r="K21" s="183">
        <f t="shared" ref="K21:K23" si="0">F21-E21</f>
        <v>-6.5082644628099207E-2</v>
      </c>
    </row>
    <row r="22" spans="1:11" s="102" customFormat="1" x14ac:dyDescent="0.2">
      <c r="A22" s="102" t="s">
        <v>250</v>
      </c>
      <c r="D22" s="127">
        <f>'Data sheet'!F22/'Data sheet'!$F$20</f>
        <v>0.56022408963585435</v>
      </c>
      <c r="E22" s="127">
        <f>'Data sheet'!G22/'Data sheet'!$G$20</f>
        <v>0.54820936639118456</v>
      </c>
      <c r="F22" s="127">
        <f>'Data sheet'!H22/'Data sheet'!$H$20</f>
        <v>0.6</v>
      </c>
      <c r="G22" s="102" t="s">
        <v>95</v>
      </c>
      <c r="K22" s="183">
        <f t="shared" si="0"/>
        <v>5.1790633608815417E-2</v>
      </c>
    </row>
    <row r="23" spans="1:11" s="102" customFormat="1" x14ac:dyDescent="0.2">
      <c r="A23" s="102" t="s">
        <v>261</v>
      </c>
      <c r="D23" s="127">
        <f>1-D22</f>
        <v>0.43977591036414565</v>
      </c>
      <c r="E23" s="127">
        <f>1-E22</f>
        <v>0.45179063360881544</v>
      </c>
      <c r="F23" s="127">
        <f>1-F22</f>
        <v>0.4</v>
      </c>
      <c r="G23" s="102" t="s">
        <v>96</v>
      </c>
      <c r="K23" s="183">
        <f t="shared" si="0"/>
        <v>-5.1790633608815417E-2</v>
      </c>
    </row>
    <row r="25" spans="1:11" s="106" customFormat="1" x14ac:dyDescent="0.2">
      <c r="A25" s="105" t="s">
        <v>56</v>
      </c>
    </row>
    <row r="26" spans="1:11" s="106" customFormat="1" x14ac:dyDescent="0.2">
      <c r="A26" s="128" t="s">
        <v>251</v>
      </c>
    </row>
    <row r="27" spans="1:11" ht="10.15" x14ac:dyDescent="0.2">
      <c r="A27" s="108"/>
    </row>
    <row r="28" spans="1:11" s="110" customFormat="1" ht="10.15" x14ac:dyDescent="0.2">
      <c r="A28" s="109" t="s">
        <v>55</v>
      </c>
    </row>
    <row r="29" spans="1:11" s="110" customFormat="1" hidden="1" x14ac:dyDescent="0.2"/>
    <row r="30" spans="1:11" s="110" customFormat="1" ht="10.15" x14ac:dyDescent="0.2">
      <c r="A30" s="129" t="s">
        <v>252</v>
      </c>
    </row>
    <row r="31" spans="1:11" ht="10.15" x14ac:dyDescent="0.2">
      <c r="A31" s="108"/>
    </row>
    <row r="32" spans="1:11" s="132" customFormat="1" ht="10.15" x14ac:dyDescent="0.2">
      <c r="A32" s="130" t="s">
        <v>40</v>
      </c>
      <c r="B32" s="131" t="s">
        <v>3</v>
      </c>
      <c r="C32" s="131" t="s">
        <v>7</v>
      </c>
      <c r="D32" s="131" t="s">
        <v>281</v>
      </c>
      <c r="E32" s="131" t="s">
        <v>5</v>
      </c>
      <c r="F32" s="131" t="s">
        <v>4</v>
      </c>
    </row>
    <row r="33" spans="1:7" s="132" customFormat="1" ht="10.15" x14ac:dyDescent="0.2">
      <c r="A33" s="130"/>
      <c r="B33" s="133"/>
      <c r="C33" s="133"/>
      <c r="D33" s="133"/>
      <c r="E33" s="133"/>
      <c r="F33" s="133"/>
    </row>
    <row r="34" spans="1:7" s="132" customFormat="1" ht="12" customHeight="1" x14ac:dyDescent="0.2">
      <c r="A34" s="132" t="s">
        <v>79</v>
      </c>
      <c r="B34" s="134">
        <f>'Data sheet'!C35</f>
        <v>0</v>
      </c>
      <c r="C34" s="134">
        <f>'Data sheet'!D35</f>
        <v>69059</v>
      </c>
      <c r="D34" s="134">
        <f>'Data sheet'!E35</f>
        <v>70776</v>
      </c>
      <c r="E34" s="134">
        <f>'Data sheet'!F35</f>
        <v>81515</v>
      </c>
      <c r="F34" s="182">
        <f>'Data sheet'!G35</f>
        <v>98024</v>
      </c>
      <c r="G34" s="142"/>
    </row>
    <row r="35" spans="1:7" s="132" customFormat="1" ht="10.15" x14ac:dyDescent="0.2">
      <c r="A35" s="132" t="s">
        <v>78</v>
      </c>
      <c r="B35" s="134">
        <f>'Data sheet'!C36</f>
        <v>0</v>
      </c>
      <c r="C35" s="134">
        <f>'Data sheet'!D36</f>
        <v>52028</v>
      </c>
      <c r="D35" s="134">
        <f>'Data sheet'!E36</f>
        <v>49418</v>
      </c>
      <c r="E35" s="134">
        <f>'Data sheet'!F36</f>
        <v>47142</v>
      </c>
      <c r="F35" s="182">
        <f>'Data sheet'!G36</f>
        <v>39055</v>
      </c>
      <c r="G35" s="142"/>
    </row>
    <row r="36" spans="1:7" ht="10.15" x14ac:dyDescent="0.2">
      <c r="A36" s="108"/>
      <c r="C36" s="114"/>
    </row>
    <row r="37" spans="1:7" s="136" customFormat="1" ht="10.15" x14ac:dyDescent="0.2">
      <c r="A37" s="135" t="s">
        <v>48</v>
      </c>
      <c r="B37" s="135" t="s">
        <v>3</v>
      </c>
      <c r="C37" s="135" t="s">
        <v>7</v>
      </c>
      <c r="D37" s="135" t="s">
        <v>6</v>
      </c>
      <c r="E37" s="135" t="s">
        <v>5</v>
      </c>
      <c r="F37" s="135" t="s">
        <v>4</v>
      </c>
    </row>
    <row r="38" spans="1:7" s="136" customFormat="1" ht="10.15" x14ac:dyDescent="0.2">
      <c r="A38" s="135"/>
    </row>
    <row r="39" spans="1:7" s="136" customFormat="1" ht="10.15" x14ac:dyDescent="0.2">
      <c r="A39" s="136" t="s">
        <v>75</v>
      </c>
      <c r="B39" s="137">
        <f>'Data sheet'!C40</f>
        <v>6336</v>
      </c>
      <c r="C39" s="137">
        <f>'Data sheet'!D40</f>
        <v>6851</v>
      </c>
      <c r="D39" s="137">
        <f>'Data sheet'!E40</f>
        <v>7237</v>
      </c>
      <c r="E39" s="137">
        <f>'Data sheet'!F40</f>
        <v>7790</v>
      </c>
      <c r="F39" s="137">
        <f>'Data sheet'!G40</f>
        <v>8049</v>
      </c>
    </row>
    <row r="40" spans="1:7" s="136" customFormat="1" ht="10.15" x14ac:dyDescent="0.2">
      <c r="A40" s="136" t="s">
        <v>76</v>
      </c>
      <c r="B40" s="138">
        <f>'Data sheet'!C40/'Data sheet'!K38*10000</f>
        <v>20.680484555242288</v>
      </c>
      <c r="C40" s="138">
        <f>'Data sheet'!D40/'Data sheet'!L38*10000</f>
        <v>22.286436827824506</v>
      </c>
      <c r="D40" s="138">
        <f>'Data sheet'!E40/'Data sheet'!M38*10000</f>
        <v>23.478366941213569</v>
      </c>
      <c r="E40" s="138">
        <f>'Data sheet'!F40/'Data sheet'!N38*10000</f>
        <v>25.193755829492282</v>
      </c>
      <c r="F40" s="138">
        <f>'Data sheet'!G40/'Data sheet'!N38*10000</f>
        <v>26.031391613810449</v>
      </c>
      <c r="G40" s="139"/>
    </row>
    <row r="41" spans="1:7" s="136" customFormat="1" ht="10.15" x14ac:dyDescent="0.2">
      <c r="A41" s="136" t="s">
        <v>77</v>
      </c>
      <c r="B41" s="138">
        <f>'Data sheet'!C41/'Data sheet'!K39*10000</f>
        <v>75.096578688605405</v>
      </c>
      <c r="C41" s="138">
        <f>'Data sheet'!D41/'Data sheet'!L39*10000</f>
        <v>80.093378281870329</v>
      </c>
      <c r="D41" s="138">
        <f>'Data sheet'!E41/'Data sheet'!M39*10000</f>
        <v>83.381708129874625</v>
      </c>
      <c r="E41" s="138">
        <f>'Data sheet'!F41/'Data sheet'!N39*10000</f>
        <v>88.796928753053805</v>
      </c>
      <c r="F41" s="138">
        <f>'Data sheet'!G41/'Data sheet'!N39*10000</f>
        <v>91.364610859051709</v>
      </c>
      <c r="G41" s="140"/>
    </row>
    <row r="42" spans="1:7" ht="10.15" x14ac:dyDescent="0.2">
      <c r="A42" s="108"/>
      <c r="E42" s="67"/>
    </row>
    <row r="43" spans="1:7" ht="10.15" x14ac:dyDescent="0.2">
      <c r="A43" s="108" t="s">
        <v>282</v>
      </c>
      <c r="B43" s="171" t="s">
        <v>3</v>
      </c>
      <c r="C43" s="171" t="s">
        <v>7</v>
      </c>
      <c r="D43" s="171" t="s">
        <v>6</v>
      </c>
      <c r="E43" s="171" t="s">
        <v>5</v>
      </c>
      <c r="F43" s="171" t="s">
        <v>4</v>
      </c>
    </row>
    <row r="44" spans="1:7" x14ac:dyDescent="0.2">
      <c r="A44" s="170" t="s">
        <v>273</v>
      </c>
      <c r="B44" s="172" t="s">
        <v>276</v>
      </c>
      <c r="C44" s="172" t="s">
        <v>276</v>
      </c>
      <c r="D44" s="173">
        <v>96487</v>
      </c>
      <c r="E44" s="173">
        <v>123697</v>
      </c>
      <c r="F44" s="172">
        <f>'Data sheet'!F30</f>
        <v>121736</v>
      </c>
    </row>
    <row r="47" spans="1:7" x14ac:dyDescent="0.2">
      <c r="A47" s="108"/>
    </row>
    <row r="48" spans="1:7" x14ac:dyDescent="0.2">
      <c r="A48" s="108"/>
    </row>
    <row r="49" spans="1:1" x14ac:dyDescent="0.2">
      <c r="A49" s="108"/>
    </row>
    <row r="50" spans="1:1" x14ac:dyDescent="0.2">
      <c r="A50" s="108"/>
    </row>
    <row r="51" spans="1:1" x14ac:dyDescent="0.2">
      <c r="A51" s="108"/>
    </row>
  </sheetData>
  <sheetProtection password="DF57"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O52"/>
  <sheetViews>
    <sheetView showRowColHeaders="0" workbookViewId="0">
      <selection activeCell="J32" sqref="J32"/>
    </sheetView>
  </sheetViews>
  <sheetFormatPr defaultColWidth="8.77734375" defaultRowHeight="11.25" x14ac:dyDescent="0.2"/>
  <cols>
    <col min="1" max="1" width="8.77734375" style="78"/>
    <col min="2" max="2" width="56.109375" style="78" customWidth="1"/>
    <col min="3" max="3" width="5.88671875" style="78" customWidth="1"/>
    <col min="4" max="8" width="8.77734375" style="78"/>
    <col min="9" max="9" width="2.21875" style="78" customWidth="1"/>
    <col min="10" max="15" width="8.77734375" style="80"/>
    <col min="16" max="16384" width="8.77734375" style="78"/>
  </cols>
  <sheetData>
    <row r="1" spans="2:15" ht="12.75" x14ac:dyDescent="0.2">
      <c r="B1" s="76" t="s">
        <v>238</v>
      </c>
      <c r="C1" s="77" t="s">
        <v>239</v>
      </c>
      <c r="J1" s="79" t="s">
        <v>240</v>
      </c>
    </row>
    <row r="2" spans="2:15" s="81" customFormat="1" ht="12.75" x14ac:dyDescent="0.2">
      <c r="C2" s="76"/>
      <c r="D2" s="82" t="s">
        <v>241</v>
      </c>
      <c r="J2" s="83"/>
      <c r="K2" s="83"/>
      <c r="L2" s="83"/>
      <c r="M2" s="83"/>
      <c r="N2" s="83"/>
      <c r="O2" s="83"/>
    </row>
    <row r="3" spans="2:15" s="85" customFormat="1" ht="12" x14ac:dyDescent="0.2">
      <c r="B3" s="84" t="s">
        <v>0</v>
      </c>
      <c r="D3" s="86" t="s">
        <v>3</v>
      </c>
      <c r="E3" s="86" t="s">
        <v>7</v>
      </c>
      <c r="F3" s="86" t="s">
        <v>6</v>
      </c>
      <c r="G3" s="86" t="s">
        <v>5</v>
      </c>
      <c r="H3" s="86" t="s">
        <v>4</v>
      </c>
      <c r="J3" s="87"/>
      <c r="K3" s="88">
        <v>2011</v>
      </c>
      <c r="L3" s="88">
        <v>2012</v>
      </c>
      <c r="M3" s="88">
        <v>2013</v>
      </c>
      <c r="N3" s="88">
        <v>2014</v>
      </c>
      <c r="O3" s="88">
        <v>2015</v>
      </c>
    </row>
    <row r="4" spans="2:15" s="89" customFormat="1" ht="12" x14ac:dyDescent="0.2">
      <c r="B4" s="89" t="s">
        <v>9</v>
      </c>
      <c r="C4" s="90" t="s">
        <v>117</v>
      </c>
      <c r="D4" s="91">
        <v>1463</v>
      </c>
      <c r="E4" s="91">
        <v>1362</v>
      </c>
      <c r="F4" s="91">
        <v>1302</v>
      </c>
      <c r="G4" s="91">
        <v>1243</v>
      </c>
      <c r="H4" s="91"/>
      <c r="J4" s="92" t="s">
        <v>117</v>
      </c>
      <c r="K4" s="93">
        <v>3063758</v>
      </c>
      <c r="L4" s="93">
        <v>3074067</v>
      </c>
      <c r="M4" s="93">
        <v>3082412</v>
      </c>
      <c r="N4" s="93">
        <v>3092036</v>
      </c>
      <c r="O4" s="87"/>
    </row>
    <row r="5" spans="2:15" s="89" customFormat="1" ht="12" x14ac:dyDescent="0.2">
      <c r="B5" s="89" t="s">
        <v>1</v>
      </c>
      <c r="C5" s="91" t="s">
        <v>62</v>
      </c>
      <c r="D5" s="91">
        <v>678</v>
      </c>
      <c r="E5" s="91">
        <v>734</v>
      </c>
      <c r="F5" s="91">
        <v>692</v>
      </c>
      <c r="G5" s="91">
        <v>697</v>
      </c>
      <c r="H5" s="91"/>
      <c r="J5" s="92" t="s">
        <v>62</v>
      </c>
      <c r="K5" s="93">
        <v>566393</v>
      </c>
      <c r="L5" s="93">
        <v>585878</v>
      </c>
      <c r="M5" s="93">
        <v>600630</v>
      </c>
      <c r="N5" s="93">
        <v>614747</v>
      </c>
      <c r="O5" s="87"/>
    </row>
    <row r="6" spans="2:15" s="89" customFormat="1" ht="12" x14ac:dyDescent="0.2">
      <c r="B6" s="89" t="s">
        <v>54</v>
      </c>
      <c r="C6" s="91" t="s">
        <v>61</v>
      </c>
      <c r="D6" s="91">
        <v>245</v>
      </c>
      <c r="E6" s="91">
        <v>192</v>
      </c>
      <c r="F6" s="91">
        <v>190</v>
      </c>
      <c r="G6" s="91">
        <v>179</v>
      </c>
      <c r="H6" s="91"/>
      <c r="J6" s="92" t="s">
        <v>61</v>
      </c>
      <c r="K6" s="93">
        <v>1593806</v>
      </c>
      <c r="L6" s="93">
        <v>1606376</v>
      </c>
      <c r="M6" s="93">
        <v>1615641</v>
      </c>
      <c r="N6" s="93">
        <v>1625001</v>
      </c>
      <c r="O6" s="87"/>
    </row>
    <row r="7" spans="2:15" s="89" customFormat="1" ht="12" x14ac:dyDescent="0.2">
      <c r="B7" s="89" t="s">
        <v>2</v>
      </c>
      <c r="C7" s="91" t="s">
        <v>60</v>
      </c>
      <c r="D7" s="91">
        <v>95</v>
      </c>
      <c r="E7" s="91">
        <v>98</v>
      </c>
      <c r="F7" s="91">
        <v>95</v>
      </c>
      <c r="G7" s="91">
        <v>86</v>
      </c>
      <c r="H7" s="91"/>
      <c r="J7" s="92" t="s">
        <v>60</v>
      </c>
      <c r="K7" s="93">
        <v>2654254</v>
      </c>
      <c r="L7" s="93">
        <v>2661435</v>
      </c>
      <c r="M7" s="93">
        <v>2667014</v>
      </c>
      <c r="N7" s="93">
        <v>2673093</v>
      </c>
      <c r="O7" s="87"/>
    </row>
    <row r="8" spans="2:15" s="89" customFormat="1" x14ac:dyDescent="0.2">
      <c r="H8" s="91"/>
      <c r="J8" s="94"/>
      <c r="K8" s="94"/>
      <c r="L8" s="94"/>
      <c r="M8" s="94"/>
      <c r="N8" s="94"/>
      <c r="O8" s="94"/>
    </row>
    <row r="11" spans="2:15" s="69" customFormat="1" ht="12" x14ac:dyDescent="0.2">
      <c r="B11" s="95" t="s">
        <v>8</v>
      </c>
      <c r="C11" s="95"/>
      <c r="D11" s="96" t="s">
        <v>3</v>
      </c>
      <c r="E11" s="96" t="s">
        <v>7</v>
      </c>
      <c r="F11" s="96" t="s">
        <v>6</v>
      </c>
      <c r="G11" s="96" t="s">
        <v>5</v>
      </c>
      <c r="H11" s="96" t="s">
        <v>4</v>
      </c>
      <c r="J11" s="97"/>
      <c r="K11" s="98">
        <v>2011</v>
      </c>
      <c r="L11" s="98">
        <v>2012</v>
      </c>
      <c r="M11" s="98">
        <v>2013</v>
      </c>
      <c r="N11" s="98">
        <v>2014</v>
      </c>
      <c r="O11" s="98">
        <v>2015</v>
      </c>
    </row>
    <row r="12" spans="2:15" s="69" customFormat="1" x14ac:dyDescent="0.2">
      <c r="B12" s="95"/>
      <c r="C12" s="95"/>
      <c r="J12" s="97"/>
      <c r="K12" s="97"/>
      <c r="L12" s="97"/>
      <c r="M12" s="97"/>
      <c r="N12" s="97"/>
      <c r="O12" s="97"/>
    </row>
    <row r="13" spans="2:15" s="69" customFormat="1" ht="12" x14ac:dyDescent="0.2">
      <c r="B13" s="69" t="s">
        <v>72</v>
      </c>
      <c r="D13" s="70">
        <v>766936</v>
      </c>
      <c r="E13" s="70">
        <v>767996.00009999995</v>
      </c>
      <c r="F13" s="70">
        <v>758572</v>
      </c>
      <c r="G13" s="70">
        <v>750244</v>
      </c>
      <c r="H13" s="70">
        <v>769379.99999999977</v>
      </c>
      <c r="J13" s="99" t="s">
        <v>242</v>
      </c>
      <c r="K13" s="100">
        <v>3063758</v>
      </c>
      <c r="L13" s="100">
        <v>3074067</v>
      </c>
      <c r="M13" s="100">
        <v>3082412</v>
      </c>
      <c r="N13" s="100">
        <v>3092036</v>
      </c>
      <c r="O13" s="97"/>
    </row>
    <row r="14" spans="2:15" s="69" customFormat="1" ht="12" x14ac:dyDescent="0.2">
      <c r="B14" s="69" t="s">
        <v>73</v>
      </c>
      <c r="D14" s="70">
        <v>373819.40428310615</v>
      </c>
      <c r="E14" s="70">
        <v>400324.46519999998</v>
      </c>
      <c r="F14" s="70">
        <v>379737.10633747629</v>
      </c>
      <c r="G14" s="70">
        <v>359543.3583348011</v>
      </c>
      <c r="H14" s="70">
        <v>377137.27500212367</v>
      </c>
      <c r="J14" s="99" t="s">
        <v>119</v>
      </c>
      <c r="K14" s="100">
        <v>770874</v>
      </c>
      <c r="L14" s="100">
        <v>781338</v>
      </c>
      <c r="M14" s="100">
        <v>790701</v>
      </c>
      <c r="N14" s="100">
        <v>802280</v>
      </c>
      <c r="O14" s="97"/>
    </row>
    <row r="15" spans="2:15" s="69" customFormat="1" ht="12" x14ac:dyDescent="0.2">
      <c r="B15" s="69" t="s">
        <v>74</v>
      </c>
      <c r="D15" s="70">
        <v>127321.58628810769</v>
      </c>
      <c r="E15" s="70">
        <v>126574.54999999999</v>
      </c>
      <c r="F15" s="70">
        <v>121294.39160980517</v>
      </c>
      <c r="G15" s="70">
        <v>117778.8424432435</v>
      </c>
      <c r="H15" s="70">
        <v>118076.9324498667</v>
      </c>
      <c r="J15" s="99" t="s">
        <v>71</v>
      </c>
      <c r="K15" s="100">
        <v>1737043</v>
      </c>
      <c r="L15" s="100">
        <v>1736177</v>
      </c>
      <c r="M15" s="100">
        <v>1736546</v>
      </c>
      <c r="N15" s="100">
        <v>1734915</v>
      </c>
      <c r="O15" s="97"/>
    </row>
    <row r="18" spans="1:15" s="102" customFormat="1" x14ac:dyDescent="0.2">
      <c r="B18" s="101" t="s">
        <v>31</v>
      </c>
      <c r="C18" s="101"/>
      <c r="J18" s="103"/>
      <c r="K18" s="103"/>
      <c r="L18" s="103"/>
      <c r="M18" s="103"/>
      <c r="N18" s="103"/>
      <c r="O18" s="103"/>
    </row>
    <row r="19" spans="1:15" s="102" customFormat="1" ht="12" x14ac:dyDescent="0.2">
      <c r="B19" s="101"/>
      <c r="C19" s="101"/>
      <c r="D19" s="104" t="s">
        <v>3</v>
      </c>
      <c r="E19" s="104" t="s">
        <v>7</v>
      </c>
      <c r="F19" s="104" t="s">
        <v>6</v>
      </c>
      <c r="G19" s="104" t="s">
        <v>5</v>
      </c>
      <c r="H19" s="104" t="s">
        <v>4</v>
      </c>
      <c r="J19" s="103"/>
      <c r="K19" s="103"/>
      <c r="L19" s="103"/>
      <c r="M19" s="103"/>
      <c r="N19" s="103"/>
      <c r="O19" s="103"/>
    </row>
    <row r="20" spans="1:15" s="102" customFormat="1" x14ac:dyDescent="0.2">
      <c r="B20" s="102" t="s">
        <v>243</v>
      </c>
      <c r="C20" s="101"/>
      <c r="F20" s="102">
        <v>357</v>
      </c>
      <c r="G20" s="102">
        <v>363</v>
      </c>
      <c r="H20" s="102">
        <v>360</v>
      </c>
      <c r="J20" s="103"/>
      <c r="K20" s="103"/>
      <c r="L20" s="103"/>
      <c r="M20" s="103"/>
      <c r="N20" s="103"/>
      <c r="O20" s="103"/>
    </row>
    <row r="21" spans="1:15" s="102" customFormat="1" x14ac:dyDescent="0.2">
      <c r="B21" s="102" t="s">
        <v>244</v>
      </c>
      <c r="F21" s="102">
        <v>295</v>
      </c>
      <c r="G21" s="102">
        <v>294</v>
      </c>
      <c r="H21" s="102">
        <v>315</v>
      </c>
      <c r="J21" s="103"/>
      <c r="K21" s="103"/>
      <c r="L21" s="103"/>
      <c r="M21" s="103"/>
      <c r="N21" s="103"/>
      <c r="O21" s="103"/>
    </row>
    <row r="22" spans="1:15" s="102" customFormat="1" x14ac:dyDescent="0.2">
      <c r="B22" s="102" t="s">
        <v>245</v>
      </c>
      <c r="F22" s="102">
        <v>200</v>
      </c>
      <c r="G22" s="102">
        <v>199</v>
      </c>
      <c r="H22" s="102">
        <v>216</v>
      </c>
      <c r="J22" s="103"/>
      <c r="K22" s="103"/>
      <c r="L22" s="103"/>
      <c r="M22" s="103"/>
      <c r="N22" s="103"/>
      <c r="O22" s="103"/>
    </row>
    <row r="24" spans="1:15" s="106" customFormat="1" x14ac:dyDescent="0.2">
      <c r="B24" s="105" t="s">
        <v>56</v>
      </c>
      <c r="C24" s="105"/>
      <c r="J24" s="107"/>
      <c r="K24" s="107"/>
      <c r="L24" s="107"/>
      <c r="M24" s="107"/>
      <c r="N24" s="107"/>
      <c r="O24" s="107"/>
    </row>
    <row r="25" spans="1:15" s="106" customFormat="1" x14ac:dyDescent="0.2">
      <c r="B25" s="105"/>
      <c r="C25" s="105"/>
      <c r="J25" s="107"/>
      <c r="K25" s="107"/>
      <c r="L25" s="107"/>
      <c r="M25" s="107"/>
      <c r="N25" s="107"/>
      <c r="O25" s="107"/>
    </row>
    <row r="26" spans="1:15" ht="10.15" x14ac:dyDescent="0.2">
      <c r="B26" s="108"/>
      <c r="C26" s="108"/>
    </row>
    <row r="27" spans="1:15" s="110" customFormat="1" ht="10.15" x14ac:dyDescent="0.2">
      <c r="B27" s="109" t="s">
        <v>55</v>
      </c>
      <c r="C27" s="109"/>
      <c r="J27" s="111"/>
      <c r="K27" s="111"/>
      <c r="L27" s="111"/>
      <c r="M27" s="111"/>
      <c r="N27" s="111"/>
      <c r="O27" s="111"/>
    </row>
    <row r="28" spans="1:15" s="110" customFormat="1" ht="10.15" x14ac:dyDescent="0.2">
      <c r="J28" s="111"/>
      <c r="K28" s="111"/>
      <c r="L28" s="111"/>
      <c r="M28" s="111"/>
      <c r="N28" s="111"/>
      <c r="O28" s="111"/>
    </row>
    <row r="29" spans="1:15" ht="10.15" x14ac:dyDescent="0.2">
      <c r="A29" s="108" t="s">
        <v>282</v>
      </c>
      <c r="B29" s="171" t="s">
        <v>3</v>
      </c>
      <c r="C29" s="171" t="s">
        <v>7</v>
      </c>
      <c r="D29" s="171" t="s">
        <v>6</v>
      </c>
      <c r="E29" s="171" t="s">
        <v>5</v>
      </c>
      <c r="F29" s="171" t="s">
        <v>4</v>
      </c>
    </row>
    <row r="30" spans="1:15" ht="10.15" x14ac:dyDescent="0.2">
      <c r="A30" s="170" t="s">
        <v>273</v>
      </c>
      <c r="B30" s="172" t="s">
        <v>276</v>
      </c>
      <c r="C30" s="172" t="s">
        <v>276</v>
      </c>
      <c r="D30" s="173">
        <v>96487</v>
      </c>
      <c r="E30" s="173">
        <v>123697</v>
      </c>
      <c r="F30" s="172">
        <v>121736</v>
      </c>
    </row>
    <row r="31" spans="1:15" ht="10.15" x14ac:dyDescent="0.2">
      <c r="B31" s="108"/>
      <c r="C31" s="108"/>
    </row>
    <row r="32" spans="1:15" ht="10.15" x14ac:dyDescent="0.2">
      <c r="B32" s="108"/>
      <c r="C32" s="108"/>
    </row>
    <row r="33" spans="2:15" x14ac:dyDescent="0.2">
      <c r="B33" s="108" t="s">
        <v>40</v>
      </c>
      <c r="C33" s="112" t="s">
        <v>3</v>
      </c>
      <c r="D33" s="112" t="s">
        <v>7</v>
      </c>
      <c r="E33" s="112" t="s">
        <v>281</v>
      </c>
      <c r="F33" s="112" t="s">
        <v>5</v>
      </c>
      <c r="G33" s="112" t="s">
        <v>4</v>
      </c>
      <c r="H33" s="186"/>
    </row>
    <row r="34" spans="2:15" x14ac:dyDescent="0.2">
      <c r="B34" s="108"/>
      <c r="C34" s="82"/>
      <c r="D34" s="82"/>
      <c r="E34" s="82"/>
      <c r="F34" s="82"/>
      <c r="G34" s="82"/>
      <c r="H34" s="186"/>
    </row>
    <row r="35" spans="2:15" ht="10.15" x14ac:dyDescent="0.2">
      <c r="B35" s="78" t="s">
        <v>79</v>
      </c>
      <c r="C35" s="113">
        <v>0</v>
      </c>
      <c r="D35" s="113">
        <v>69059</v>
      </c>
      <c r="E35" s="113">
        <v>70776</v>
      </c>
      <c r="F35" s="113">
        <v>81515</v>
      </c>
      <c r="G35" s="114">
        <v>98024</v>
      </c>
    </row>
    <row r="36" spans="2:15" ht="12" x14ac:dyDescent="0.25">
      <c r="B36" s="78" t="s">
        <v>78</v>
      </c>
      <c r="C36" s="113">
        <v>0</v>
      </c>
      <c r="D36" s="113">
        <v>52028</v>
      </c>
      <c r="E36" s="113">
        <v>49418</v>
      </c>
      <c r="F36" s="113">
        <v>47142</v>
      </c>
      <c r="G36" s="114">
        <v>39055</v>
      </c>
      <c r="J36" s="97"/>
      <c r="K36" s="98">
        <v>2011</v>
      </c>
      <c r="L36" s="98">
        <v>2012</v>
      </c>
      <c r="M36" s="98">
        <v>2013</v>
      </c>
      <c r="N36" s="98">
        <v>2014</v>
      </c>
      <c r="O36" s="98">
        <v>2015</v>
      </c>
    </row>
    <row r="37" spans="2:15" ht="10.15" x14ac:dyDescent="0.2">
      <c r="B37" s="108"/>
      <c r="D37" s="114"/>
      <c r="J37" s="97"/>
      <c r="K37" s="97"/>
      <c r="L37" s="97"/>
      <c r="M37" s="97"/>
      <c r="N37" s="97"/>
      <c r="O37" s="97"/>
    </row>
    <row r="38" spans="2:15" ht="11.45" x14ac:dyDescent="0.2">
      <c r="B38" s="108" t="s">
        <v>48</v>
      </c>
      <c r="C38" s="112" t="s">
        <v>3</v>
      </c>
      <c r="D38" s="112" t="s">
        <v>7</v>
      </c>
      <c r="E38" s="112" t="s">
        <v>6</v>
      </c>
      <c r="F38" s="112" t="s">
        <v>5</v>
      </c>
      <c r="G38" s="112" t="s">
        <v>4</v>
      </c>
      <c r="J38" s="99" t="s">
        <v>242</v>
      </c>
      <c r="K38" s="100">
        <v>3063758</v>
      </c>
      <c r="L38" s="100">
        <v>3074067</v>
      </c>
      <c r="M38" s="100">
        <v>3082412</v>
      </c>
      <c r="N38" s="100">
        <v>3092036</v>
      </c>
      <c r="O38" s="97"/>
    </row>
    <row r="39" spans="2:15" ht="11.45" x14ac:dyDescent="0.2">
      <c r="B39" s="108"/>
      <c r="C39" s="82"/>
      <c r="D39" s="82"/>
      <c r="E39" s="82"/>
      <c r="F39" s="82"/>
      <c r="G39" s="82"/>
      <c r="H39" s="116"/>
      <c r="J39" s="99" t="s">
        <v>119</v>
      </c>
      <c r="K39" s="100">
        <v>770874</v>
      </c>
      <c r="L39" s="100">
        <v>781338</v>
      </c>
      <c r="M39" s="100">
        <v>790701</v>
      </c>
      <c r="N39" s="100">
        <v>802280</v>
      </c>
      <c r="O39" s="97"/>
    </row>
    <row r="40" spans="2:15" ht="11.45" x14ac:dyDescent="0.2">
      <c r="B40" s="78" t="s">
        <v>246</v>
      </c>
      <c r="C40" s="115">
        <v>6336</v>
      </c>
      <c r="D40" s="115">
        <v>6851</v>
      </c>
      <c r="E40" s="115">
        <v>7237</v>
      </c>
      <c r="F40" s="115">
        <v>7790</v>
      </c>
      <c r="G40" s="115">
        <v>8049</v>
      </c>
      <c r="H40" s="118"/>
      <c r="J40" s="99"/>
      <c r="K40" s="100"/>
      <c r="L40" s="100"/>
      <c r="M40" s="100"/>
      <c r="N40" s="100"/>
      <c r="O40" s="97"/>
    </row>
    <row r="41" spans="2:15" ht="10.15" x14ac:dyDescent="0.2">
      <c r="B41" s="78" t="s">
        <v>247</v>
      </c>
      <c r="C41" s="115">
        <v>5789</v>
      </c>
      <c r="D41" s="115">
        <v>6258</v>
      </c>
      <c r="E41" s="115">
        <v>6593</v>
      </c>
      <c r="F41" s="115">
        <v>7124</v>
      </c>
      <c r="G41" s="115">
        <v>7330</v>
      </c>
    </row>
    <row r="42" spans="2:15" x14ac:dyDescent="0.2">
      <c r="C42" s="117"/>
      <c r="D42" s="117"/>
      <c r="E42" s="117"/>
      <c r="F42" s="117"/>
      <c r="G42" s="114"/>
    </row>
    <row r="43" spans="2:15" x14ac:dyDescent="0.2">
      <c r="B43" s="108" t="s">
        <v>256</v>
      </c>
      <c r="C43" s="112" t="s">
        <v>3</v>
      </c>
      <c r="D43" s="112" t="s">
        <v>7</v>
      </c>
      <c r="E43" s="112" t="s">
        <v>6</v>
      </c>
      <c r="F43" s="112" t="s">
        <v>5</v>
      </c>
      <c r="G43" s="112" t="s">
        <v>4</v>
      </c>
    </row>
    <row r="44" spans="2:15" x14ac:dyDescent="0.2">
      <c r="B44" s="78" t="s">
        <v>259</v>
      </c>
      <c r="C44" s="82"/>
      <c r="D44" s="82"/>
      <c r="E44" s="82"/>
      <c r="F44" s="144">
        <v>158952</v>
      </c>
      <c r="G44" s="181">
        <v>167668</v>
      </c>
    </row>
    <row r="45" spans="2:15" x14ac:dyDescent="0.2">
      <c r="B45" s="78" t="s">
        <v>257</v>
      </c>
      <c r="C45" s="108"/>
      <c r="F45" s="144">
        <v>150393</v>
      </c>
      <c r="G45" s="181">
        <v>154988</v>
      </c>
    </row>
    <row r="46" spans="2:15" x14ac:dyDescent="0.2">
      <c r="B46" s="78" t="s">
        <v>258</v>
      </c>
      <c r="C46" s="108"/>
      <c r="F46" s="144">
        <v>119623</v>
      </c>
      <c r="G46" s="181">
        <v>126513</v>
      </c>
    </row>
    <row r="47" spans="2:15" x14ac:dyDescent="0.2">
      <c r="B47" s="108" t="s">
        <v>279</v>
      </c>
      <c r="C47" s="108"/>
      <c r="F47" s="143">
        <v>79.540271156237324</v>
      </c>
      <c r="G47" s="181">
        <v>81.627609879474534</v>
      </c>
    </row>
    <row r="48" spans="2:15" x14ac:dyDescent="0.2">
      <c r="B48" s="108"/>
      <c r="C48" s="108"/>
    </row>
    <row r="49" spans="2:3" x14ac:dyDescent="0.2">
      <c r="B49" s="108"/>
      <c r="C49" s="108"/>
    </row>
    <row r="50" spans="2:3" x14ac:dyDescent="0.2">
      <c r="B50" s="108"/>
      <c r="C50" s="108"/>
    </row>
    <row r="51" spans="2:3" x14ac:dyDescent="0.2">
      <c r="B51" s="108"/>
      <c r="C51" s="108"/>
    </row>
    <row r="52" spans="2:3" x14ac:dyDescent="0.2">
      <c r="B52" s="108"/>
      <c r="C52" s="108"/>
    </row>
  </sheetData>
  <sheetProtection password="DF57" sheet="1" objects="1" scenarios="1"/>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34"/>
  <sheetViews>
    <sheetView showRowColHeaders="0" workbookViewId="0">
      <selection activeCell="L36" sqref="L36:L39"/>
    </sheetView>
  </sheetViews>
  <sheetFormatPr defaultColWidth="8.77734375" defaultRowHeight="11.25" x14ac:dyDescent="0.2"/>
  <cols>
    <col min="1" max="2" width="8.77734375" style="67"/>
    <col min="3" max="6" width="8.77734375" style="67" bestFit="1" customWidth="1"/>
    <col min="7" max="16384" width="8.77734375" style="67"/>
  </cols>
  <sheetData>
    <row r="1" spans="1:6" x14ac:dyDescent="0.2">
      <c r="A1" s="67" t="s">
        <v>115</v>
      </c>
    </row>
    <row r="3" spans="1:6" x14ac:dyDescent="0.2">
      <c r="C3" s="68" t="s">
        <v>65</v>
      </c>
      <c r="D3" s="68" t="s">
        <v>66</v>
      </c>
      <c r="E3" s="68" t="s">
        <v>67</v>
      </c>
      <c r="F3" s="68" t="s">
        <v>68</v>
      </c>
    </row>
    <row r="4" spans="1:6" x14ac:dyDescent="0.2">
      <c r="A4" s="69" t="s">
        <v>116</v>
      </c>
      <c r="B4" s="69" t="s">
        <v>117</v>
      </c>
      <c r="C4" s="70">
        <f>C14</f>
        <v>3063758</v>
      </c>
      <c r="D4" s="70">
        <f>D14</f>
        <v>3074067</v>
      </c>
      <c r="E4" s="70">
        <f>E14</f>
        <v>3082412</v>
      </c>
      <c r="F4" s="70">
        <f>F14</f>
        <v>3092036</v>
      </c>
    </row>
    <row r="5" spans="1:6" x14ac:dyDescent="0.2">
      <c r="A5" s="69"/>
      <c r="B5" s="69" t="s">
        <v>62</v>
      </c>
      <c r="C5" s="70">
        <f>SUM(C80:C105)</f>
        <v>566393</v>
      </c>
      <c r="D5" s="70">
        <f>SUM(D80:D105)</f>
        <v>585878</v>
      </c>
      <c r="E5" s="70">
        <f>SUM(E80:E105)</f>
        <v>600630</v>
      </c>
      <c r="F5" s="70">
        <f>SUM(F80:F105)</f>
        <v>614747</v>
      </c>
    </row>
    <row r="6" spans="1:6" x14ac:dyDescent="0.2">
      <c r="A6" s="69"/>
      <c r="B6" s="69" t="s">
        <v>61</v>
      </c>
      <c r="C6" s="70">
        <f>SUM(C55:C105)</f>
        <v>1593806</v>
      </c>
      <c r="D6" s="70">
        <f>SUM(D55:D105)</f>
        <v>1606376</v>
      </c>
      <c r="E6" s="70">
        <f>SUM(E55:E105)</f>
        <v>1615641</v>
      </c>
      <c r="F6" s="70">
        <f>SUM(F55:F105)</f>
        <v>1625001</v>
      </c>
    </row>
    <row r="7" spans="1:6" x14ac:dyDescent="0.2">
      <c r="A7" s="69"/>
      <c r="B7" s="69" t="s">
        <v>60</v>
      </c>
      <c r="C7" s="70">
        <f>SUM(C27:C105)</f>
        <v>2654254</v>
      </c>
      <c r="D7" s="70">
        <f t="shared" ref="D7:F7" si="0">SUM(D27:D105)</f>
        <v>2661435</v>
      </c>
      <c r="E7" s="70">
        <f t="shared" si="0"/>
        <v>2667014</v>
      </c>
      <c r="F7" s="70">
        <f t="shared" si="0"/>
        <v>2673093</v>
      </c>
    </row>
    <row r="8" spans="1:6" x14ac:dyDescent="0.2">
      <c r="C8" s="71"/>
      <c r="D8" s="71"/>
      <c r="E8" s="71"/>
      <c r="F8" s="71"/>
    </row>
    <row r="9" spans="1:6" x14ac:dyDescent="0.2">
      <c r="A9" s="72" t="s">
        <v>118</v>
      </c>
      <c r="B9" s="72" t="s">
        <v>117</v>
      </c>
      <c r="C9" s="73">
        <f>C14</f>
        <v>3063758</v>
      </c>
      <c r="D9" s="73">
        <f t="shared" ref="D9:F9" si="1">D14</f>
        <v>3074067</v>
      </c>
      <c r="E9" s="73">
        <f t="shared" si="1"/>
        <v>3082412</v>
      </c>
      <c r="F9" s="73">
        <f t="shared" si="1"/>
        <v>3092036</v>
      </c>
    </row>
    <row r="10" spans="1:6" x14ac:dyDescent="0.2">
      <c r="A10" s="72"/>
      <c r="B10" s="72" t="s">
        <v>119</v>
      </c>
      <c r="C10" s="73">
        <f>SUM(C75:C105)</f>
        <v>770874</v>
      </c>
      <c r="D10" s="73">
        <f t="shared" ref="D10:F10" si="2">SUM(D75:D105)</f>
        <v>781338</v>
      </c>
      <c r="E10" s="73">
        <f t="shared" si="2"/>
        <v>790701</v>
      </c>
      <c r="F10" s="73">
        <f t="shared" si="2"/>
        <v>802280</v>
      </c>
    </row>
    <row r="11" spans="1:6" x14ac:dyDescent="0.2">
      <c r="A11" s="72"/>
      <c r="B11" s="72" t="s">
        <v>71</v>
      </c>
      <c r="C11" s="73">
        <f>SUM(C31:C74)</f>
        <v>1737043</v>
      </c>
      <c r="D11" s="73">
        <f t="shared" ref="D11:F11" si="3">SUM(D31:D74)</f>
        <v>1736177</v>
      </c>
      <c r="E11" s="73">
        <f t="shared" si="3"/>
        <v>1736546</v>
      </c>
      <c r="F11" s="73">
        <f t="shared" si="3"/>
        <v>1734915</v>
      </c>
    </row>
    <row r="13" spans="1:6" x14ac:dyDescent="0.2">
      <c r="A13" s="68"/>
      <c r="B13" s="68"/>
      <c r="C13" s="68" t="s">
        <v>65</v>
      </c>
      <c r="D13" s="68" t="s">
        <v>66</v>
      </c>
      <c r="E13" s="68" t="s">
        <v>67</v>
      </c>
      <c r="F13" s="68" t="s">
        <v>68</v>
      </c>
    </row>
    <row r="14" spans="1:6" x14ac:dyDescent="0.2">
      <c r="A14" s="74" t="s">
        <v>120</v>
      </c>
      <c r="B14" s="74" t="s">
        <v>120</v>
      </c>
      <c r="C14" s="74">
        <v>3063758</v>
      </c>
      <c r="D14" s="74">
        <v>3074067</v>
      </c>
      <c r="E14" s="74">
        <v>3082412</v>
      </c>
      <c r="F14" s="74">
        <v>3092036</v>
      </c>
    </row>
    <row r="15" spans="1:6" x14ac:dyDescent="0.2">
      <c r="B15" s="67" t="s">
        <v>121</v>
      </c>
      <c r="C15" s="67">
        <v>36353</v>
      </c>
      <c r="D15" s="67">
        <v>35555</v>
      </c>
      <c r="E15" s="67">
        <v>34396</v>
      </c>
      <c r="F15" s="67">
        <v>33630</v>
      </c>
    </row>
    <row r="16" spans="1:6" x14ac:dyDescent="0.2">
      <c r="B16" s="67" t="s">
        <v>122</v>
      </c>
      <c r="C16" s="67">
        <v>35706</v>
      </c>
      <c r="D16" s="67">
        <v>36594</v>
      </c>
      <c r="E16" s="67">
        <v>35826</v>
      </c>
      <c r="F16" s="67">
        <v>34699</v>
      </c>
    </row>
    <row r="17" spans="2:6" x14ac:dyDescent="0.2">
      <c r="B17" s="67" t="s">
        <v>123</v>
      </c>
      <c r="C17" s="67">
        <v>35339</v>
      </c>
      <c r="D17" s="67">
        <v>35847</v>
      </c>
      <c r="E17" s="67">
        <v>36766</v>
      </c>
      <c r="F17" s="67">
        <v>36053</v>
      </c>
    </row>
    <row r="18" spans="2:6" x14ac:dyDescent="0.2">
      <c r="B18" s="67" t="s">
        <v>124</v>
      </c>
      <c r="C18" s="67">
        <v>36135</v>
      </c>
      <c r="D18" s="67">
        <v>35525</v>
      </c>
      <c r="E18" s="67">
        <v>36079</v>
      </c>
      <c r="F18" s="67">
        <v>36977</v>
      </c>
    </row>
    <row r="19" spans="2:6" x14ac:dyDescent="0.2">
      <c r="B19" s="67" t="s">
        <v>125</v>
      </c>
      <c r="C19" s="67">
        <v>34922</v>
      </c>
      <c r="D19" s="67">
        <v>36328</v>
      </c>
      <c r="E19" s="67">
        <v>35710</v>
      </c>
      <c r="F19" s="67">
        <v>36316</v>
      </c>
    </row>
    <row r="20" spans="2:6" x14ac:dyDescent="0.2">
      <c r="B20" s="67" t="s">
        <v>126</v>
      </c>
      <c r="C20" s="67">
        <v>34473</v>
      </c>
      <c r="D20" s="67">
        <v>35066</v>
      </c>
      <c r="E20" s="67">
        <v>36457</v>
      </c>
      <c r="F20" s="67">
        <v>35880</v>
      </c>
    </row>
    <row r="21" spans="2:6" x14ac:dyDescent="0.2">
      <c r="B21" s="67" t="s">
        <v>127</v>
      </c>
      <c r="C21" s="67">
        <v>33298</v>
      </c>
      <c r="D21" s="67">
        <v>34605</v>
      </c>
      <c r="E21" s="67">
        <v>35170</v>
      </c>
      <c r="F21" s="67">
        <v>36625</v>
      </c>
    </row>
    <row r="22" spans="2:6" x14ac:dyDescent="0.2">
      <c r="B22" s="67" t="s">
        <v>128</v>
      </c>
      <c r="C22" s="67">
        <v>32468</v>
      </c>
      <c r="D22" s="67">
        <v>33465</v>
      </c>
      <c r="E22" s="67">
        <v>34727</v>
      </c>
      <c r="F22" s="67">
        <v>35293</v>
      </c>
    </row>
    <row r="23" spans="2:6" x14ac:dyDescent="0.2">
      <c r="B23" s="67" t="s">
        <v>129</v>
      </c>
      <c r="C23" s="67">
        <v>31743</v>
      </c>
      <c r="D23" s="67">
        <v>32557</v>
      </c>
      <c r="E23" s="67">
        <v>33582</v>
      </c>
      <c r="F23" s="67">
        <v>34857</v>
      </c>
    </row>
    <row r="24" spans="2:6" x14ac:dyDescent="0.2">
      <c r="B24" s="67" t="s">
        <v>130</v>
      </c>
      <c r="C24" s="67">
        <v>31862</v>
      </c>
      <c r="D24" s="67">
        <v>31872</v>
      </c>
      <c r="E24" s="67">
        <v>32652</v>
      </c>
      <c r="F24" s="67">
        <v>33669</v>
      </c>
    </row>
    <row r="25" spans="2:6" x14ac:dyDescent="0.2">
      <c r="B25" s="67" t="s">
        <v>131</v>
      </c>
      <c r="C25" s="67">
        <v>33144</v>
      </c>
      <c r="D25" s="67">
        <v>31933</v>
      </c>
      <c r="E25" s="67">
        <v>31987</v>
      </c>
      <c r="F25" s="67">
        <v>32768</v>
      </c>
    </row>
    <row r="26" spans="2:6" x14ac:dyDescent="0.2">
      <c r="B26" s="67" t="s">
        <v>132</v>
      </c>
      <c r="C26" s="67">
        <v>34061</v>
      </c>
      <c r="D26" s="67">
        <v>33285</v>
      </c>
      <c r="E26" s="67">
        <v>32046</v>
      </c>
      <c r="F26" s="67">
        <v>32176</v>
      </c>
    </row>
    <row r="27" spans="2:6" x14ac:dyDescent="0.2">
      <c r="B27" s="67" t="s">
        <v>133</v>
      </c>
      <c r="C27" s="67">
        <v>35411</v>
      </c>
      <c r="D27" s="67">
        <v>34192</v>
      </c>
      <c r="E27" s="67">
        <v>33389</v>
      </c>
      <c r="F27" s="67">
        <v>32175</v>
      </c>
    </row>
    <row r="28" spans="2:6" x14ac:dyDescent="0.2">
      <c r="B28" s="67" t="s">
        <v>134</v>
      </c>
      <c r="C28" s="67">
        <v>36193</v>
      </c>
      <c r="D28" s="67">
        <v>35560</v>
      </c>
      <c r="E28" s="67">
        <v>34322</v>
      </c>
      <c r="F28" s="67">
        <v>33498</v>
      </c>
    </row>
    <row r="29" spans="2:6" x14ac:dyDescent="0.2">
      <c r="B29" s="67" t="s">
        <v>135</v>
      </c>
      <c r="C29" s="67">
        <v>37788</v>
      </c>
      <c r="D29" s="67">
        <v>36258</v>
      </c>
      <c r="E29" s="67">
        <v>35636</v>
      </c>
      <c r="F29" s="67">
        <v>34474</v>
      </c>
    </row>
    <row r="30" spans="2:6" x14ac:dyDescent="0.2">
      <c r="B30" s="67" t="s">
        <v>136</v>
      </c>
      <c r="C30" s="67">
        <v>36945</v>
      </c>
      <c r="D30" s="67">
        <v>37910</v>
      </c>
      <c r="E30" s="67">
        <v>36420</v>
      </c>
      <c r="F30" s="67">
        <v>35751</v>
      </c>
    </row>
    <row r="31" spans="2:6" x14ac:dyDescent="0.2">
      <c r="B31" s="67" t="s">
        <v>137</v>
      </c>
      <c r="C31" s="67">
        <v>37354</v>
      </c>
      <c r="D31" s="67">
        <v>36971</v>
      </c>
      <c r="E31" s="67">
        <v>37990</v>
      </c>
      <c r="F31" s="67">
        <v>36508</v>
      </c>
    </row>
    <row r="32" spans="2:6" x14ac:dyDescent="0.2">
      <c r="B32" s="67" t="s">
        <v>138</v>
      </c>
      <c r="C32" s="67">
        <v>39238</v>
      </c>
      <c r="D32" s="67">
        <v>37383</v>
      </c>
      <c r="E32" s="67">
        <v>37056</v>
      </c>
      <c r="F32" s="67">
        <v>38260</v>
      </c>
    </row>
    <row r="33" spans="2:6" x14ac:dyDescent="0.2">
      <c r="B33" s="67" t="s">
        <v>139</v>
      </c>
      <c r="C33" s="67">
        <v>39797</v>
      </c>
      <c r="D33" s="67">
        <v>40243</v>
      </c>
      <c r="E33" s="67">
        <v>37860</v>
      </c>
      <c r="F33" s="67">
        <v>37735</v>
      </c>
    </row>
    <row r="34" spans="2:6" x14ac:dyDescent="0.2">
      <c r="B34" s="67" t="s">
        <v>140</v>
      </c>
      <c r="C34" s="67">
        <v>43550</v>
      </c>
      <c r="D34" s="67">
        <v>43831</v>
      </c>
      <c r="E34" s="67">
        <v>42615</v>
      </c>
      <c r="F34" s="67">
        <v>40193</v>
      </c>
    </row>
    <row r="35" spans="2:6" x14ac:dyDescent="0.2">
      <c r="B35" s="67" t="s">
        <v>141</v>
      </c>
      <c r="C35" s="67">
        <v>46017</v>
      </c>
      <c r="D35" s="67">
        <v>45036</v>
      </c>
      <c r="E35" s="67">
        <v>44425</v>
      </c>
      <c r="F35" s="67">
        <v>43816</v>
      </c>
    </row>
    <row r="36" spans="2:6" x14ac:dyDescent="0.2">
      <c r="B36" s="67" t="s">
        <v>142</v>
      </c>
      <c r="C36" s="67">
        <v>44037</v>
      </c>
      <c r="D36" s="67">
        <v>45809</v>
      </c>
      <c r="E36" s="67">
        <v>44830</v>
      </c>
      <c r="F36" s="67">
        <v>43980</v>
      </c>
    </row>
    <row r="37" spans="2:6" x14ac:dyDescent="0.2">
      <c r="B37" s="67" t="s">
        <v>143</v>
      </c>
      <c r="C37" s="67">
        <v>42603</v>
      </c>
      <c r="D37" s="67">
        <v>43404</v>
      </c>
      <c r="E37" s="67">
        <v>44953</v>
      </c>
      <c r="F37" s="67">
        <v>43934</v>
      </c>
    </row>
    <row r="38" spans="2:6" x14ac:dyDescent="0.2">
      <c r="B38" s="67" t="s">
        <v>144</v>
      </c>
      <c r="C38" s="67">
        <v>40992</v>
      </c>
      <c r="D38" s="67">
        <v>41719</v>
      </c>
      <c r="E38" s="67">
        <v>42622</v>
      </c>
      <c r="F38" s="67">
        <v>44050</v>
      </c>
    </row>
    <row r="39" spans="2:6" x14ac:dyDescent="0.2">
      <c r="B39" s="67" t="s">
        <v>145</v>
      </c>
      <c r="C39" s="67">
        <v>38927</v>
      </c>
      <c r="D39" s="67">
        <v>40204</v>
      </c>
      <c r="E39" s="67">
        <v>41150</v>
      </c>
      <c r="F39" s="67">
        <v>41798</v>
      </c>
    </row>
    <row r="40" spans="2:6" x14ac:dyDescent="0.2">
      <c r="B40" s="67" t="s">
        <v>146</v>
      </c>
      <c r="C40" s="67">
        <v>38160</v>
      </c>
      <c r="D40" s="67">
        <v>38275</v>
      </c>
      <c r="E40" s="67">
        <v>39734</v>
      </c>
      <c r="F40" s="67">
        <v>40521</v>
      </c>
    </row>
    <row r="41" spans="2:6" x14ac:dyDescent="0.2">
      <c r="B41" s="67" t="s">
        <v>147</v>
      </c>
      <c r="C41" s="67">
        <v>38104</v>
      </c>
      <c r="D41" s="67">
        <v>37667</v>
      </c>
      <c r="E41" s="67">
        <v>38090</v>
      </c>
      <c r="F41" s="67">
        <v>39262</v>
      </c>
    </row>
    <row r="42" spans="2:6" x14ac:dyDescent="0.2">
      <c r="B42" s="67" t="s">
        <v>148</v>
      </c>
      <c r="C42" s="67">
        <v>36506</v>
      </c>
      <c r="D42" s="67">
        <v>37575</v>
      </c>
      <c r="E42" s="67">
        <v>37550</v>
      </c>
      <c r="F42" s="67">
        <v>37818</v>
      </c>
    </row>
    <row r="43" spans="2:6" x14ac:dyDescent="0.2">
      <c r="B43" s="67" t="s">
        <v>149</v>
      </c>
      <c r="C43" s="67">
        <v>36706</v>
      </c>
      <c r="D43" s="67">
        <v>36132</v>
      </c>
      <c r="E43" s="67">
        <v>37408</v>
      </c>
      <c r="F43" s="67">
        <v>37325</v>
      </c>
    </row>
    <row r="44" spans="2:6" x14ac:dyDescent="0.2">
      <c r="B44" s="67" t="s">
        <v>150</v>
      </c>
      <c r="C44" s="67">
        <v>36192</v>
      </c>
      <c r="D44" s="67">
        <v>36437</v>
      </c>
      <c r="E44" s="67">
        <v>36037</v>
      </c>
      <c r="F44" s="67">
        <v>37175</v>
      </c>
    </row>
    <row r="45" spans="2:6" x14ac:dyDescent="0.2">
      <c r="B45" s="67" t="s">
        <v>151</v>
      </c>
      <c r="C45" s="67">
        <v>37082</v>
      </c>
      <c r="D45" s="67">
        <v>35902</v>
      </c>
      <c r="E45" s="67">
        <v>36374</v>
      </c>
      <c r="F45" s="67">
        <v>35887</v>
      </c>
    </row>
    <row r="46" spans="2:6" x14ac:dyDescent="0.2">
      <c r="B46" s="67" t="s">
        <v>152</v>
      </c>
      <c r="C46" s="67">
        <v>37441</v>
      </c>
      <c r="D46" s="67">
        <v>36905</v>
      </c>
      <c r="E46" s="67">
        <v>35881</v>
      </c>
      <c r="F46" s="67">
        <v>36285</v>
      </c>
    </row>
    <row r="47" spans="2:6" x14ac:dyDescent="0.2">
      <c r="B47" s="67" t="s">
        <v>153</v>
      </c>
      <c r="C47" s="67">
        <v>35229</v>
      </c>
      <c r="D47" s="67">
        <v>37246</v>
      </c>
      <c r="E47" s="67">
        <v>36854</v>
      </c>
      <c r="F47" s="67">
        <v>35873</v>
      </c>
    </row>
    <row r="48" spans="2:6" x14ac:dyDescent="0.2">
      <c r="B48" s="67" t="s">
        <v>154</v>
      </c>
      <c r="C48" s="67">
        <v>32708</v>
      </c>
      <c r="D48" s="67">
        <v>35108</v>
      </c>
      <c r="E48" s="67">
        <v>37241</v>
      </c>
      <c r="F48" s="67">
        <v>36847</v>
      </c>
    </row>
    <row r="49" spans="2:6" x14ac:dyDescent="0.2">
      <c r="B49" s="67" t="s">
        <v>155</v>
      </c>
      <c r="C49" s="67">
        <v>32737</v>
      </c>
      <c r="D49" s="67">
        <v>32521</v>
      </c>
      <c r="E49" s="67">
        <v>35167</v>
      </c>
      <c r="F49" s="67">
        <v>37180</v>
      </c>
    </row>
    <row r="50" spans="2:6" x14ac:dyDescent="0.2">
      <c r="B50" s="67" t="s">
        <v>156</v>
      </c>
      <c r="C50" s="67">
        <v>33047</v>
      </c>
      <c r="D50" s="67">
        <v>32571</v>
      </c>
      <c r="E50" s="67">
        <v>32440</v>
      </c>
      <c r="F50" s="67">
        <v>35197</v>
      </c>
    </row>
    <row r="51" spans="2:6" x14ac:dyDescent="0.2">
      <c r="B51" s="67" t="s">
        <v>157</v>
      </c>
      <c r="C51" s="67">
        <v>34363</v>
      </c>
      <c r="D51" s="67">
        <v>32980</v>
      </c>
      <c r="E51" s="67">
        <v>32702</v>
      </c>
      <c r="F51" s="67">
        <v>32509</v>
      </c>
    </row>
    <row r="52" spans="2:6" x14ac:dyDescent="0.2">
      <c r="B52" s="67" t="s">
        <v>158</v>
      </c>
      <c r="C52" s="67">
        <v>35451</v>
      </c>
      <c r="D52" s="67">
        <v>34284</v>
      </c>
      <c r="E52" s="67">
        <v>32989</v>
      </c>
      <c r="F52" s="67">
        <v>32715</v>
      </c>
    </row>
    <row r="53" spans="2:6" x14ac:dyDescent="0.2">
      <c r="B53" s="67" t="s">
        <v>159</v>
      </c>
      <c r="C53" s="67">
        <v>37618</v>
      </c>
      <c r="D53" s="67">
        <v>35366</v>
      </c>
      <c r="E53" s="67">
        <v>34258</v>
      </c>
      <c r="F53" s="67">
        <v>33037</v>
      </c>
    </row>
    <row r="54" spans="2:6" x14ac:dyDescent="0.2">
      <c r="B54" s="67" t="s">
        <v>160</v>
      </c>
      <c r="C54" s="67">
        <v>40252</v>
      </c>
      <c r="D54" s="67">
        <v>37570</v>
      </c>
      <c r="E54" s="67">
        <v>35380</v>
      </c>
      <c r="F54" s="67">
        <v>34289</v>
      </c>
    </row>
    <row r="55" spans="2:6" x14ac:dyDescent="0.2">
      <c r="B55" s="67" t="s">
        <v>161</v>
      </c>
      <c r="C55" s="67">
        <v>42278</v>
      </c>
      <c r="D55" s="67">
        <v>40164</v>
      </c>
      <c r="E55" s="67">
        <v>37635</v>
      </c>
      <c r="F55" s="67">
        <v>35387</v>
      </c>
    </row>
    <row r="56" spans="2:6" x14ac:dyDescent="0.2">
      <c r="B56" s="67" t="s">
        <v>162</v>
      </c>
      <c r="C56" s="67">
        <v>41058</v>
      </c>
      <c r="D56" s="67">
        <v>42213</v>
      </c>
      <c r="E56" s="67">
        <v>40192</v>
      </c>
      <c r="F56" s="67">
        <v>37591</v>
      </c>
    </row>
    <row r="57" spans="2:6" x14ac:dyDescent="0.2">
      <c r="B57" s="67" t="s">
        <v>163</v>
      </c>
      <c r="C57" s="67">
        <v>43126</v>
      </c>
      <c r="D57" s="67">
        <v>41009</v>
      </c>
      <c r="E57" s="67">
        <v>42282</v>
      </c>
      <c r="F57" s="67">
        <v>40261</v>
      </c>
    </row>
    <row r="58" spans="2:6" x14ac:dyDescent="0.2">
      <c r="B58" s="67" t="s">
        <v>164</v>
      </c>
      <c r="C58" s="67">
        <v>42600</v>
      </c>
      <c r="D58" s="67">
        <v>43070</v>
      </c>
      <c r="E58" s="67">
        <v>41029</v>
      </c>
      <c r="F58" s="67">
        <v>42263</v>
      </c>
    </row>
    <row r="59" spans="2:6" x14ac:dyDescent="0.2">
      <c r="B59" s="67" t="s">
        <v>165</v>
      </c>
      <c r="C59" s="67">
        <v>43794</v>
      </c>
      <c r="D59" s="67">
        <v>42544</v>
      </c>
      <c r="E59" s="67">
        <v>43122</v>
      </c>
      <c r="F59" s="67">
        <v>41054</v>
      </c>
    </row>
    <row r="60" spans="2:6" x14ac:dyDescent="0.2">
      <c r="B60" s="67" t="s">
        <v>166</v>
      </c>
      <c r="C60" s="67">
        <v>43502</v>
      </c>
      <c r="D60" s="67">
        <v>43775</v>
      </c>
      <c r="E60" s="67">
        <v>42531</v>
      </c>
      <c r="F60" s="67">
        <v>43077</v>
      </c>
    </row>
    <row r="61" spans="2:6" x14ac:dyDescent="0.2">
      <c r="B61" s="67" t="s">
        <v>167</v>
      </c>
      <c r="C61" s="67">
        <v>44758</v>
      </c>
      <c r="D61" s="67">
        <v>43521</v>
      </c>
      <c r="E61" s="67">
        <v>43776</v>
      </c>
      <c r="F61" s="67">
        <v>42558</v>
      </c>
    </row>
    <row r="62" spans="2:6" x14ac:dyDescent="0.2">
      <c r="B62" s="67" t="s">
        <v>168</v>
      </c>
      <c r="C62" s="67">
        <v>45026</v>
      </c>
      <c r="D62" s="67">
        <v>44765</v>
      </c>
      <c r="E62" s="67">
        <v>43542</v>
      </c>
      <c r="F62" s="67">
        <v>43741</v>
      </c>
    </row>
    <row r="63" spans="2:6" x14ac:dyDescent="0.2">
      <c r="B63" s="67" t="s">
        <v>169</v>
      </c>
      <c r="C63" s="67">
        <v>43742</v>
      </c>
      <c r="D63" s="67">
        <v>44976</v>
      </c>
      <c r="E63" s="67">
        <v>44788</v>
      </c>
      <c r="F63" s="67">
        <v>43599</v>
      </c>
    </row>
    <row r="64" spans="2:6" x14ac:dyDescent="0.2">
      <c r="B64" s="67" t="s">
        <v>170</v>
      </c>
      <c r="C64" s="67">
        <v>43603</v>
      </c>
      <c r="D64" s="67">
        <v>43674</v>
      </c>
      <c r="E64" s="67">
        <v>45003</v>
      </c>
      <c r="F64" s="67">
        <v>44838</v>
      </c>
    </row>
    <row r="65" spans="2:6" x14ac:dyDescent="0.2">
      <c r="B65" s="67" t="s">
        <v>171</v>
      </c>
      <c r="C65" s="67">
        <v>42330</v>
      </c>
      <c r="D65" s="67">
        <v>43536</v>
      </c>
      <c r="E65" s="67">
        <v>43711</v>
      </c>
      <c r="F65" s="67">
        <v>45006</v>
      </c>
    </row>
    <row r="66" spans="2:6" x14ac:dyDescent="0.2">
      <c r="B66" s="67" t="s">
        <v>172</v>
      </c>
      <c r="C66" s="67">
        <v>40998</v>
      </c>
      <c r="D66" s="67">
        <v>42312</v>
      </c>
      <c r="E66" s="67">
        <v>43544</v>
      </c>
      <c r="F66" s="67">
        <v>43727</v>
      </c>
    </row>
    <row r="67" spans="2:6" x14ac:dyDescent="0.2">
      <c r="B67" s="67" t="s">
        <v>173</v>
      </c>
      <c r="C67" s="67">
        <v>40423</v>
      </c>
      <c r="D67" s="67">
        <v>40992</v>
      </c>
      <c r="E67" s="67">
        <v>42349</v>
      </c>
      <c r="F67" s="67">
        <v>43564</v>
      </c>
    </row>
    <row r="68" spans="2:6" x14ac:dyDescent="0.2">
      <c r="B68" s="67" t="s">
        <v>174</v>
      </c>
      <c r="C68" s="67">
        <v>39782</v>
      </c>
      <c r="D68" s="67">
        <v>40373</v>
      </c>
      <c r="E68" s="67">
        <v>40960</v>
      </c>
      <c r="F68" s="67">
        <v>42390</v>
      </c>
    </row>
    <row r="69" spans="2:6" x14ac:dyDescent="0.2">
      <c r="B69" s="67" t="s">
        <v>175</v>
      </c>
      <c r="C69" s="67">
        <v>38869</v>
      </c>
      <c r="D69" s="67">
        <v>39721</v>
      </c>
      <c r="E69" s="67">
        <v>40329</v>
      </c>
      <c r="F69" s="67">
        <v>40971</v>
      </c>
    </row>
    <row r="70" spans="2:6" x14ac:dyDescent="0.2">
      <c r="B70" s="67" t="s">
        <v>176</v>
      </c>
      <c r="C70" s="67">
        <v>37473</v>
      </c>
      <c r="D70" s="67">
        <v>38798</v>
      </c>
      <c r="E70" s="67">
        <v>39724</v>
      </c>
      <c r="F70" s="67">
        <v>40423</v>
      </c>
    </row>
    <row r="71" spans="2:6" x14ac:dyDescent="0.2">
      <c r="B71" s="67" t="s">
        <v>177</v>
      </c>
      <c r="C71" s="67">
        <v>36633</v>
      </c>
      <c r="D71" s="67">
        <v>37409</v>
      </c>
      <c r="E71" s="67">
        <v>38806</v>
      </c>
      <c r="F71" s="67">
        <v>39721</v>
      </c>
    </row>
    <row r="72" spans="2:6" x14ac:dyDescent="0.2">
      <c r="B72" s="67" t="s">
        <v>178</v>
      </c>
      <c r="C72" s="67">
        <v>37906</v>
      </c>
      <c r="D72" s="67">
        <v>36554</v>
      </c>
      <c r="E72" s="67">
        <v>37315</v>
      </c>
      <c r="F72" s="67">
        <v>38804</v>
      </c>
    </row>
    <row r="73" spans="2:6" x14ac:dyDescent="0.2">
      <c r="B73" s="67" t="s">
        <v>179</v>
      </c>
      <c r="C73" s="67">
        <v>37911</v>
      </c>
      <c r="D73" s="67">
        <v>37811</v>
      </c>
      <c r="E73" s="67">
        <v>36548</v>
      </c>
      <c r="F73" s="67">
        <v>37268</v>
      </c>
    </row>
    <row r="74" spans="2:6" x14ac:dyDescent="0.2">
      <c r="B74" s="67" t="s">
        <v>180</v>
      </c>
      <c r="C74" s="67">
        <v>37120</v>
      </c>
      <c r="D74" s="67">
        <v>37821</v>
      </c>
      <c r="E74" s="67">
        <v>37754</v>
      </c>
      <c r="F74" s="67">
        <v>36478</v>
      </c>
    </row>
    <row r="75" spans="2:6" x14ac:dyDescent="0.2">
      <c r="B75" s="67" t="s">
        <v>181</v>
      </c>
      <c r="C75" s="67">
        <v>37654</v>
      </c>
      <c r="D75" s="67">
        <v>36981</v>
      </c>
      <c r="E75" s="67">
        <v>37732</v>
      </c>
      <c r="F75" s="67">
        <v>37654</v>
      </c>
    </row>
    <row r="76" spans="2:6" x14ac:dyDescent="0.2">
      <c r="B76" s="67" t="s">
        <v>182</v>
      </c>
      <c r="C76" s="67">
        <v>38973</v>
      </c>
      <c r="D76" s="67">
        <v>37500</v>
      </c>
      <c r="E76" s="67">
        <v>36783</v>
      </c>
      <c r="F76" s="67">
        <v>37579</v>
      </c>
    </row>
    <row r="77" spans="2:6" x14ac:dyDescent="0.2">
      <c r="B77" s="67" t="s">
        <v>183</v>
      </c>
      <c r="C77" s="67">
        <v>40026</v>
      </c>
      <c r="D77" s="67">
        <v>38846</v>
      </c>
      <c r="E77" s="67">
        <v>37346</v>
      </c>
      <c r="F77" s="67">
        <v>36728</v>
      </c>
    </row>
    <row r="78" spans="2:6" x14ac:dyDescent="0.2">
      <c r="B78" s="67" t="s">
        <v>184</v>
      </c>
      <c r="C78" s="67">
        <v>42640</v>
      </c>
      <c r="D78" s="67">
        <v>39818</v>
      </c>
      <c r="E78" s="67">
        <v>38631</v>
      </c>
      <c r="F78" s="67">
        <v>37164</v>
      </c>
    </row>
    <row r="79" spans="2:6" x14ac:dyDescent="0.2">
      <c r="B79" s="67" t="s">
        <v>185</v>
      </c>
      <c r="C79" s="67">
        <v>45188</v>
      </c>
      <c r="D79" s="67">
        <v>42315</v>
      </c>
      <c r="E79" s="67">
        <v>39579</v>
      </c>
      <c r="F79" s="67">
        <v>38408</v>
      </c>
    </row>
    <row r="80" spans="2:6" x14ac:dyDescent="0.2">
      <c r="B80" s="67" t="s">
        <v>186</v>
      </c>
      <c r="C80" s="67">
        <v>35094</v>
      </c>
      <c r="D80" s="67">
        <v>44913</v>
      </c>
      <c r="E80" s="67">
        <v>42031</v>
      </c>
      <c r="F80" s="67">
        <v>39388</v>
      </c>
    </row>
    <row r="81" spans="2:6" x14ac:dyDescent="0.2">
      <c r="B81" s="67" t="s">
        <v>187</v>
      </c>
      <c r="C81" s="67">
        <v>34868</v>
      </c>
      <c r="D81" s="67">
        <v>34760</v>
      </c>
      <c r="E81" s="67">
        <v>44519</v>
      </c>
      <c r="F81" s="67">
        <v>41725</v>
      </c>
    </row>
    <row r="82" spans="2:6" x14ac:dyDescent="0.2">
      <c r="B82" s="67" t="s">
        <v>188</v>
      </c>
      <c r="C82" s="67">
        <v>34899</v>
      </c>
      <c r="D82" s="67">
        <v>34519</v>
      </c>
      <c r="E82" s="67">
        <v>34367</v>
      </c>
      <c r="F82" s="67">
        <v>44101</v>
      </c>
    </row>
    <row r="83" spans="2:6" x14ac:dyDescent="0.2">
      <c r="B83" s="67" t="s">
        <v>189</v>
      </c>
      <c r="C83" s="67">
        <v>33026</v>
      </c>
      <c r="D83" s="67">
        <v>34476</v>
      </c>
      <c r="E83" s="67">
        <v>34120</v>
      </c>
      <c r="F83" s="67">
        <v>33963</v>
      </c>
    </row>
    <row r="84" spans="2:6" x14ac:dyDescent="0.2">
      <c r="B84" s="67" t="s">
        <v>190</v>
      </c>
      <c r="C84" s="67">
        <v>30449</v>
      </c>
      <c r="D84" s="67">
        <v>32544</v>
      </c>
      <c r="E84" s="67">
        <v>33960</v>
      </c>
      <c r="F84" s="67">
        <v>33656</v>
      </c>
    </row>
    <row r="85" spans="2:6" x14ac:dyDescent="0.2">
      <c r="B85" s="67" t="s">
        <v>191</v>
      </c>
      <c r="C85" s="67">
        <v>27909</v>
      </c>
      <c r="D85" s="67">
        <v>29955</v>
      </c>
      <c r="E85" s="67">
        <v>32002</v>
      </c>
      <c r="F85" s="67">
        <v>33405</v>
      </c>
    </row>
    <row r="86" spans="2:6" x14ac:dyDescent="0.2">
      <c r="B86" s="67" t="s">
        <v>192</v>
      </c>
      <c r="C86" s="67">
        <v>27661</v>
      </c>
      <c r="D86" s="67">
        <v>27366</v>
      </c>
      <c r="E86" s="67">
        <v>29410</v>
      </c>
      <c r="F86" s="67">
        <v>31439</v>
      </c>
    </row>
    <row r="87" spans="2:6" x14ac:dyDescent="0.2">
      <c r="B87" s="67" t="s">
        <v>193</v>
      </c>
      <c r="C87" s="67">
        <v>27254</v>
      </c>
      <c r="D87" s="67">
        <v>27046</v>
      </c>
      <c r="E87" s="67">
        <v>26795</v>
      </c>
      <c r="F87" s="67">
        <v>28833</v>
      </c>
    </row>
    <row r="88" spans="2:6" x14ac:dyDescent="0.2">
      <c r="B88" s="67" t="s">
        <v>194</v>
      </c>
      <c r="C88" s="67">
        <v>26539</v>
      </c>
      <c r="D88" s="67">
        <v>26647</v>
      </c>
      <c r="E88" s="67">
        <v>26384</v>
      </c>
      <c r="F88" s="67">
        <v>26204</v>
      </c>
    </row>
    <row r="89" spans="2:6" x14ac:dyDescent="0.2">
      <c r="B89" s="67" t="s">
        <v>195</v>
      </c>
      <c r="C89" s="67">
        <v>25004</v>
      </c>
      <c r="D89" s="67">
        <v>25914</v>
      </c>
      <c r="E89" s="67">
        <v>25905</v>
      </c>
      <c r="F89" s="67">
        <v>25734</v>
      </c>
    </row>
    <row r="90" spans="2:6" x14ac:dyDescent="0.2">
      <c r="B90" s="67" t="s">
        <v>196</v>
      </c>
      <c r="C90" s="67">
        <v>24033</v>
      </c>
      <c r="D90" s="67">
        <v>24312</v>
      </c>
      <c r="E90" s="67">
        <v>25147</v>
      </c>
      <c r="F90" s="67">
        <v>25203</v>
      </c>
    </row>
    <row r="91" spans="2:6" x14ac:dyDescent="0.2">
      <c r="B91" s="67" t="s">
        <v>197</v>
      </c>
      <c r="C91" s="67">
        <v>23107</v>
      </c>
      <c r="D91" s="67">
        <v>23288</v>
      </c>
      <c r="E91" s="67">
        <v>23513</v>
      </c>
      <c r="F91" s="67">
        <v>24403</v>
      </c>
    </row>
    <row r="92" spans="2:6" x14ac:dyDescent="0.2">
      <c r="B92" s="67" t="s">
        <v>198</v>
      </c>
      <c r="C92" s="67">
        <v>21537</v>
      </c>
      <c r="D92" s="67">
        <v>22290</v>
      </c>
      <c r="E92" s="67">
        <v>22515</v>
      </c>
      <c r="F92" s="67">
        <v>22708</v>
      </c>
    </row>
    <row r="93" spans="2:6" x14ac:dyDescent="0.2">
      <c r="B93" s="67" t="s">
        <v>199</v>
      </c>
      <c r="C93" s="67">
        <v>20655</v>
      </c>
      <c r="D93" s="67">
        <v>20736</v>
      </c>
      <c r="E93" s="67">
        <v>21369</v>
      </c>
      <c r="F93" s="67">
        <v>21716</v>
      </c>
    </row>
    <row r="94" spans="2:6" x14ac:dyDescent="0.2">
      <c r="B94" s="67" t="s">
        <v>200</v>
      </c>
      <c r="C94" s="67">
        <v>19584</v>
      </c>
      <c r="D94" s="67">
        <v>19792</v>
      </c>
      <c r="E94" s="67">
        <v>19858</v>
      </c>
      <c r="F94" s="67">
        <v>20579</v>
      </c>
    </row>
    <row r="95" spans="2:6" x14ac:dyDescent="0.2">
      <c r="B95" s="67" t="s">
        <v>201</v>
      </c>
      <c r="C95" s="67">
        <v>18458</v>
      </c>
      <c r="D95" s="67">
        <v>18579</v>
      </c>
      <c r="E95" s="67">
        <v>18840</v>
      </c>
      <c r="F95" s="67">
        <v>18969</v>
      </c>
    </row>
    <row r="96" spans="2:6" x14ac:dyDescent="0.2">
      <c r="B96" s="67" t="s">
        <v>202</v>
      </c>
      <c r="C96" s="67">
        <v>17280</v>
      </c>
      <c r="D96" s="67">
        <v>17469</v>
      </c>
      <c r="E96" s="67">
        <v>17534</v>
      </c>
      <c r="F96" s="67">
        <v>17919</v>
      </c>
    </row>
    <row r="97" spans="1:6" x14ac:dyDescent="0.2">
      <c r="B97" s="67" t="s">
        <v>203</v>
      </c>
      <c r="C97" s="67">
        <v>15765</v>
      </c>
      <c r="D97" s="67">
        <v>16253</v>
      </c>
      <c r="E97" s="67">
        <v>16375</v>
      </c>
      <c r="F97" s="67">
        <v>16556</v>
      </c>
    </row>
    <row r="98" spans="1:6" x14ac:dyDescent="0.2">
      <c r="B98" s="67" t="s">
        <v>204</v>
      </c>
      <c r="C98" s="67">
        <v>14446</v>
      </c>
      <c r="D98" s="67">
        <v>14739</v>
      </c>
      <c r="E98" s="67">
        <v>15120</v>
      </c>
      <c r="F98" s="67">
        <v>15336</v>
      </c>
    </row>
    <row r="99" spans="1:6" x14ac:dyDescent="0.2">
      <c r="B99" s="67" t="s">
        <v>205</v>
      </c>
      <c r="C99" s="67">
        <v>13494</v>
      </c>
      <c r="D99" s="67">
        <v>13348</v>
      </c>
      <c r="E99" s="67">
        <v>13568</v>
      </c>
      <c r="F99" s="67">
        <v>14044</v>
      </c>
    </row>
    <row r="100" spans="1:6" x14ac:dyDescent="0.2">
      <c r="B100" s="67" t="s">
        <v>206</v>
      </c>
      <c r="C100" s="67">
        <v>12432</v>
      </c>
      <c r="D100" s="67">
        <v>12297</v>
      </c>
      <c r="E100" s="67">
        <v>12190</v>
      </c>
      <c r="F100" s="67">
        <v>12412</v>
      </c>
    </row>
    <row r="101" spans="1:6" x14ac:dyDescent="0.2">
      <c r="B101" s="67" t="s">
        <v>207</v>
      </c>
      <c r="C101" s="67">
        <v>11084</v>
      </c>
      <c r="D101" s="67">
        <v>11240</v>
      </c>
      <c r="E101" s="67">
        <v>11084</v>
      </c>
      <c r="F101" s="67">
        <v>11081</v>
      </c>
    </row>
    <row r="102" spans="1:6" x14ac:dyDescent="0.2">
      <c r="B102" s="67" t="s">
        <v>208</v>
      </c>
      <c r="C102" s="67">
        <v>9735</v>
      </c>
      <c r="D102" s="67">
        <v>9911</v>
      </c>
      <c r="E102" s="67">
        <v>9992</v>
      </c>
      <c r="F102" s="67">
        <v>10013</v>
      </c>
    </row>
    <row r="103" spans="1:6" x14ac:dyDescent="0.2">
      <c r="B103" s="67" t="s">
        <v>209</v>
      </c>
      <c r="C103" s="67">
        <v>8437</v>
      </c>
      <c r="D103" s="67">
        <v>8672</v>
      </c>
      <c r="E103" s="67">
        <v>8742</v>
      </c>
      <c r="F103" s="67">
        <v>8844</v>
      </c>
    </row>
    <row r="104" spans="1:6" x14ac:dyDescent="0.2">
      <c r="B104" s="67" t="s">
        <v>210</v>
      </c>
      <c r="C104" s="67">
        <v>7765</v>
      </c>
      <c r="D104" s="67">
        <v>7389</v>
      </c>
      <c r="E104" s="67">
        <v>7486</v>
      </c>
      <c r="F104" s="67">
        <v>7691</v>
      </c>
    </row>
    <row r="105" spans="1:6" x14ac:dyDescent="0.2">
      <c r="B105" s="67" t="s">
        <v>211</v>
      </c>
      <c r="C105" s="67">
        <v>25878</v>
      </c>
      <c r="D105" s="67">
        <v>27423</v>
      </c>
      <c r="E105" s="67">
        <v>27804</v>
      </c>
      <c r="F105" s="67">
        <v>28825</v>
      </c>
    </row>
    <row r="109" spans="1:6" x14ac:dyDescent="0.2">
      <c r="A109" s="67" t="s">
        <v>212</v>
      </c>
    </row>
    <row r="110" spans="1:6" x14ac:dyDescent="0.2">
      <c r="A110" s="67" t="s">
        <v>213</v>
      </c>
    </row>
    <row r="111" spans="1:6" x14ac:dyDescent="0.2">
      <c r="A111" s="67" t="s">
        <v>214</v>
      </c>
    </row>
    <row r="112" spans="1:6" x14ac:dyDescent="0.2">
      <c r="A112" s="67" t="s">
        <v>215</v>
      </c>
    </row>
    <row r="113" spans="1:1" x14ac:dyDescent="0.2">
      <c r="A113" s="67" t="s">
        <v>216</v>
      </c>
    </row>
    <row r="114" spans="1:1" x14ac:dyDescent="0.2">
      <c r="A114" s="67" t="s">
        <v>217</v>
      </c>
    </row>
    <row r="115" spans="1:1" x14ac:dyDescent="0.2">
      <c r="A115" s="67" t="s">
        <v>218</v>
      </c>
    </row>
    <row r="116" spans="1:1" x14ac:dyDescent="0.2">
      <c r="A116" s="67" t="s">
        <v>219</v>
      </c>
    </row>
    <row r="117" spans="1:1" x14ac:dyDescent="0.2">
      <c r="A117" s="67" t="s">
        <v>220</v>
      </c>
    </row>
    <row r="118" spans="1:1" x14ac:dyDescent="0.2">
      <c r="A118" s="67" t="s">
        <v>221</v>
      </c>
    </row>
    <row r="119" spans="1:1" x14ac:dyDescent="0.2">
      <c r="A119" s="67" t="s">
        <v>222</v>
      </c>
    </row>
    <row r="120" spans="1:1" x14ac:dyDescent="0.2">
      <c r="A120" s="67" t="s">
        <v>223</v>
      </c>
    </row>
    <row r="121" spans="1:1" x14ac:dyDescent="0.2">
      <c r="A121" s="67" t="s">
        <v>224</v>
      </c>
    </row>
    <row r="122" spans="1:1" x14ac:dyDescent="0.2">
      <c r="A122" s="67" t="s">
        <v>225</v>
      </c>
    </row>
    <row r="123" spans="1:1" x14ac:dyDescent="0.2">
      <c r="A123" s="67" t="s">
        <v>226</v>
      </c>
    </row>
    <row r="124" spans="1:1" x14ac:dyDescent="0.2">
      <c r="A124" s="67" t="s">
        <v>227</v>
      </c>
    </row>
    <row r="125" spans="1:1" x14ac:dyDescent="0.2">
      <c r="A125" s="67" t="s">
        <v>228</v>
      </c>
    </row>
    <row r="126" spans="1:1" x14ac:dyDescent="0.2">
      <c r="A126" s="67" t="s">
        <v>229</v>
      </c>
    </row>
    <row r="127" spans="1:1" x14ac:dyDescent="0.2">
      <c r="A127" s="67" t="s">
        <v>230</v>
      </c>
    </row>
    <row r="128" spans="1:1" x14ac:dyDescent="0.2">
      <c r="A128" s="67" t="s">
        <v>231</v>
      </c>
    </row>
    <row r="129" spans="1:1" x14ac:dyDescent="0.2">
      <c r="A129" s="67" t="s">
        <v>232</v>
      </c>
    </row>
    <row r="130" spans="1:1" x14ac:dyDescent="0.2">
      <c r="A130" s="67" t="s">
        <v>233</v>
      </c>
    </row>
    <row r="131" spans="1:1" x14ac:dyDescent="0.2">
      <c r="A131" s="67" t="s">
        <v>234</v>
      </c>
    </row>
    <row r="132" spans="1:1" x14ac:dyDescent="0.2">
      <c r="A132" s="67" t="s">
        <v>235</v>
      </c>
    </row>
    <row r="133" spans="1:1" x14ac:dyDescent="0.2">
      <c r="A133" s="67" t="s">
        <v>236</v>
      </c>
    </row>
    <row r="134" spans="1:1" x14ac:dyDescent="0.2">
      <c r="A134" s="67" t="s">
        <v>237</v>
      </c>
    </row>
  </sheetData>
  <sheetProtection password="DF57"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W25"/>
  <sheetViews>
    <sheetView showRowColHeaders="0" zoomScale="130" zoomScaleNormal="130" zoomScaleSheetLayoutView="140" workbookViewId="0"/>
  </sheetViews>
  <sheetFormatPr defaultColWidth="0" defaultRowHeight="15" zeroHeight="1" x14ac:dyDescent="0.2"/>
  <cols>
    <col min="1" max="1" width="8.88671875" style="41" customWidth="1"/>
    <col min="2" max="2" width="1.88671875" style="41" customWidth="1"/>
    <col min="3" max="9" width="8.88671875" style="41" customWidth="1"/>
    <col min="10" max="10" width="8.21875" style="41" customWidth="1"/>
    <col min="11" max="11" width="0.6640625" style="41" customWidth="1"/>
    <col min="12" max="14" width="8.88671875" style="41" hidden="1" customWidth="1"/>
    <col min="15" max="19" width="5.88671875" style="41" hidden="1" customWidth="1"/>
    <col min="20" max="16384" width="8.88671875" style="41" hidden="1"/>
  </cols>
  <sheetData>
    <row r="1" spans="1:23" x14ac:dyDescent="0.2">
      <c r="A1" s="43"/>
      <c r="B1" s="43"/>
      <c r="C1" s="43"/>
      <c r="D1" s="43"/>
      <c r="E1" s="43"/>
      <c r="F1" s="43"/>
      <c r="G1" s="43"/>
      <c r="H1" s="43"/>
      <c r="I1" s="43"/>
      <c r="J1" s="43"/>
      <c r="K1" s="40"/>
      <c r="L1" s="40"/>
    </row>
    <row r="2" spans="1:23" ht="35.25" x14ac:dyDescent="0.5">
      <c r="A2" s="43"/>
      <c r="B2" s="43"/>
      <c r="C2" s="43"/>
      <c r="D2" s="45"/>
      <c r="E2" s="44"/>
      <c r="F2" s="43"/>
      <c r="G2" s="43"/>
      <c r="H2" s="43"/>
      <c r="I2" s="43"/>
      <c r="J2" s="43"/>
      <c r="K2" s="40"/>
      <c r="L2" s="40"/>
    </row>
    <row r="3" spans="1:23" x14ac:dyDescent="0.2">
      <c r="A3" s="43"/>
      <c r="B3" s="43"/>
      <c r="C3" s="43"/>
      <c r="D3" s="43"/>
      <c r="E3" s="43"/>
      <c r="F3" s="43"/>
      <c r="G3" s="43"/>
      <c r="H3" s="43"/>
      <c r="I3" s="43"/>
      <c r="J3" s="43"/>
      <c r="K3" s="40"/>
      <c r="L3" s="40"/>
      <c r="U3" s="42"/>
      <c r="V3" s="42"/>
      <c r="W3" s="42"/>
    </row>
    <row r="4" spans="1:23" s="44" customFormat="1" x14ac:dyDescent="0.2">
      <c r="A4" s="43"/>
      <c r="B4" s="43"/>
      <c r="C4" s="43"/>
      <c r="D4" s="193" t="s">
        <v>110</v>
      </c>
      <c r="E4" s="193"/>
      <c r="F4" s="193"/>
      <c r="G4" s="193"/>
      <c r="H4" s="193"/>
      <c r="I4" s="43"/>
      <c r="J4" s="43"/>
      <c r="K4" s="43"/>
      <c r="L4" s="43"/>
      <c r="U4" s="163"/>
      <c r="V4" s="163"/>
      <c r="W4" s="163"/>
    </row>
    <row r="5" spans="1:23" s="44" customFormat="1" ht="15" customHeight="1" x14ac:dyDescent="0.2">
      <c r="A5" s="43"/>
      <c r="B5" s="43"/>
      <c r="C5" s="43"/>
      <c r="D5" s="193"/>
      <c r="E5" s="193"/>
      <c r="F5" s="193"/>
      <c r="G5" s="193"/>
      <c r="H5" s="193"/>
      <c r="I5" s="43"/>
      <c r="J5" s="43"/>
      <c r="K5" s="43"/>
      <c r="L5" s="43"/>
      <c r="U5" s="163"/>
      <c r="V5" s="163"/>
      <c r="W5" s="163"/>
    </row>
    <row r="6" spans="1:23" s="44" customFormat="1" ht="15.75" customHeight="1" x14ac:dyDescent="0.2">
      <c r="A6" s="43"/>
      <c r="B6" s="43"/>
      <c r="C6" s="46"/>
      <c r="D6" s="193"/>
      <c r="E6" s="193"/>
      <c r="F6" s="193"/>
      <c r="G6" s="193"/>
      <c r="H6" s="193"/>
      <c r="I6" s="43"/>
      <c r="J6" s="43"/>
      <c r="K6" s="43"/>
      <c r="L6" s="43"/>
      <c r="U6" s="163"/>
      <c r="V6" s="163"/>
      <c r="W6" s="163"/>
    </row>
    <row r="7" spans="1:23" s="44" customFormat="1" ht="15" customHeight="1" x14ac:dyDescent="0.2">
      <c r="A7" s="43"/>
      <c r="B7" s="43"/>
      <c r="C7" s="46"/>
      <c r="D7" s="193"/>
      <c r="E7" s="193"/>
      <c r="F7" s="193"/>
      <c r="G7" s="193"/>
      <c r="H7" s="193"/>
      <c r="I7" s="43"/>
      <c r="J7" s="43"/>
      <c r="K7" s="43"/>
      <c r="L7" s="43"/>
      <c r="U7" s="163"/>
      <c r="V7" s="163"/>
      <c r="W7" s="163"/>
    </row>
    <row r="8" spans="1:23" s="44" customFormat="1" ht="15" customHeight="1" x14ac:dyDescent="0.2">
      <c r="A8" s="43"/>
      <c r="B8" s="43"/>
      <c r="C8" s="46"/>
      <c r="D8" s="46"/>
      <c r="E8" s="46"/>
      <c r="F8" s="46"/>
      <c r="G8" s="43"/>
      <c r="H8" s="43"/>
      <c r="I8" s="43"/>
      <c r="J8" s="43"/>
      <c r="K8" s="43"/>
      <c r="L8" s="43"/>
      <c r="U8" s="163"/>
      <c r="V8" s="163"/>
      <c r="W8" s="163"/>
    </row>
    <row r="9" spans="1:23" s="44" customFormat="1" x14ac:dyDescent="0.2">
      <c r="A9" s="43"/>
      <c r="B9" s="43"/>
      <c r="C9" s="43"/>
      <c r="D9" s="43"/>
      <c r="E9" s="43"/>
      <c r="F9" s="43"/>
      <c r="G9" s="43"/>
      <c r="H9" s="43"/>
      <c r="I9" s="43"/>
      <c r="J9" s="43"/>
      <c r="K9" s="43"/>
      <c r="L9" s="43"/>
      <c r="U9" s="163"/>
      <c r="V9" s="163"/>
      <c r="W9" s="163"/>
    </row>
    <row r="10" spans="1:23" s="44" customFormat="1" ht="15.75" customHeight="1" x14ac:dyDescent="0.25">
      <c r="A10" s="195" t="str">
        <f>'Button control data'!J8</f>
        <v xml:space="preserve">Chart 1a shows that the number of new CVIs per 100,000 Welsh residents has decreased since 2012-13. In 2014-15 there were 40 new CVIs per 100,000 Welsh residents which is 2 less than in 2013-14. </v>
      </c>
      <c r="B10" s="195"/>
      <c r="C10" s="195"/>
      <c r="D10" s="195"/>
      <c r="E10" s="195"/>
      <c r="F10" s="47"/>
      <c r="G10" s="43"/>
      <c r="H10" s="43"/>
      <c r="I10" s="43"/>
      <c r="J10" s="43"/>
      <c r="K10" s="43"/>
      <c r="L10" s="43"/>
      <c r="U10" s="26"/>
      <c r="V10" s="23"/>
    </row>
    <row r="11" spans="1:23" s="44" customFormat="1" ht="15" customHeight="1" x14ac:dyDescent="0.2">
      <c r="A11" s="195"/>
      <c r="B11" s="195"/>
      <c r="C11" s="195"/>
      <c r="D11" s="195"/>
      <c r="E11" s="195"/>
      <c r="F11" s="43"/>
      <c r="G11" s="43"/>
      <c r="H11" s="43"/>
      <c r="I11" s="43"/>
      <c r="J11" s="43"/>
      <c r="K11" s="43"/>
      <c r="L11" s="43"/>
      <c r="U11" s="28"/>
      <c r="V11" s="28"/>
    </row>
    <row r="12" spans="1:23" s="44" customFormat="1" ht="15.75" customHeight="1" x14ac:dyDescent="0.25">
      <c r="A12" s="195"/>
      <c r="B12" s="195"/>
      <c r="C12" s="195"/>
      <c r="D12" s="195"/>
      <c r="E12" s="195"/>
      <c r="F12" s="48"/>
      <c r="G12" s="43"/>
      <c r="H12" s="43"/>
      <c r="I12" s="43"/>
      <c r="J12" s="43"/>
      <c r="K12" s="43"/>
      <c r="L12" s="43"/>
      <c r="U12" s="28"/>
      <c r="V12" s="28"/>
    </row>
    <row r="13" spans="1:23" s="44" customFormat="1" ht="15" customHeight="1" x14ac:dyDescent="0.25">
      <c r="A13" s="195"/>
      <c r="B13" s="195"/>
      <c r="C13" s="195"/>
      <c r="D13" s="195"/>
      <c r="E13" s="195"/>
      <c r="F13" s="48"/>
      <c r="G13" s="43"/>
      <c r="H13" s="43"/>
      <c r="I13" s="43"/>
      <c r="J13" s="43"/>
      <c r="K13" s="43"/>
      <c r="L13" s="43"/>
      <c r="U13" s="23"/>
      <c r="V13" s="23"/>
    </row>
    <row r="14" spans="1:23" s="44" customFormat="1" x14ac:dyDescent="0.2">
      <c r="A14" s="195"/>
      <c r="B14" s="195"/>
      <c r="C14" s="195"/>
      <c r="D14" s="195"/>
      <c r="E14" s="195"/>
      <c r="F14" s="43"/>
      <c r="G14" s="43"/>
      <c r="H14" s="43"/>
      <c r="I14" s="43"/>
      <c r="J14" s="43"/>
      <c r="K14" s="43"/>
      <c r="L14" s="43"/>
      <c r="N14" s="164"/>
    </row>
    <row r="15" spans="1:23" s="44" customFormat="1" x14ac:dyDescent="0.2">
      <c r="A15" s="195"/>
      <c r="B15" s="195"/>
      <c r="C15" s="195"/>
      <c r="D15" s="195"/>
      <c r="E15" s="195"/>
      <c r="F15" s="43"/>
      <c r="G15" s="43"/>
      <c r="H15" s="43"/>
      <c r="I15" s="43"/>
      <c r="J15" s="43"/>
      <c r="K15" s="43"/>
      <c r="L15" s="43"/>
    </row>
    <row r="16" spans="1:23" s="44" customFormat="1" ht="15.75" customHeight="1" x14ac:dyDescent="0.2">
      <c r="A16" s="195"/>
      <c r="B16" s="195"/>
      <c r="C16" s="195"/>
      <c r="D16" s="195"/>
      <c r="E16" s="195"/>
      <c r="F16" s="43"/>
      <c r="G16" s="43"/>
      <c r="H16" s="43"/>
      <c r="I16" s="43"/>
      <c r="J16" s="43"/>
      <c r="K16" s="43"/>
      <c r="L16" s="43"/>
    </row>
    <row r="17" spans="1:12" s="44" customFormat="1" x14ac:dyDescent="0.25">
      <c r="A17" s="46"/>
      <c r="B17" s="46"/>
      <c r="C17" s="46"/>
      <c r="D17" s="46"/>
      <c r="E17" s="46"/>
      <c r="F17" s="43"/>
      <c r="G17" s="43"/>
      <c r="H17" s="43"/>
      <c r="I17" s="43"/>
      <c r="J17" s="43"/>
      <c r="K17" s="43"/>
      <c r="L17" s="43"/>
    </row>
    <row r="18" spans="1:12" s="44" customFormat="1" x14ac:dyDescent="0.25">
      <c r="A18" s="46"/>
      <c r="B18" s="46"/>
      <c r="C18" s="46"/>
      <c r="D18" s="46"/>
      <c r="E18" s="46"/>
      <c r="F18" s="43"/>
      <c r="G18" s="43"/>
      <c r="H18" s="43"/>
      <c r="I18" s="43"/>
      <c r="J18" s="43"/>
      <c r="K18" s="43"/>
      <c r="L18" s="43"/>
    </row>
    <row r="19" spans="1:12" s="44" customFormat="1" x14ac:dyDescent="0.25">
      <c r="A19" s="46"/>
      <c r="B19" s="46"/>
      <c r="C19" s="46"/>
      <c r="D19" s="46"/>
      <c r="E19" s="46"/>
      <c r="F19" s="43"/>
      <c r="G19" s="43"/>
      <c r="H19" s="43"/>
      <c r="I19" s="43"/>
      <c r="J19" s="43"/>
      <c r="K19" s="43"/>
      <c r="L19" s="43"/>
    </row>
    <row r="20" spans="1:12" s="44" customFormat="1" ht="10.5" customHeight="1" x14ac:dyDescent="0.25">
      <c r="A20" s="185" t="s">
        <v>295</v>
      </c>
      <c r="B20" s="46"/>
      <c r="C20" s="46"/>
      <c r="D20" s="46"/>
      <c r="E20" s="46"/>
      <c r="F20" s="43"/>
      <c r="G20" s="43"/>
      <c r="H20" s="43"/>
      <c r="I20" s="43"/>
      <c r="J20" s="43"/>
      <c r="K20" s="43"/>
      <c r="L20" s="43"/>
    </row>
    <row r="21" spans="1:12" s="44" customFormat="1" ht="18.75" customHeight="1" x14ac:dyDescent="0.2">
      <c r="A21" s="194" t="s">
        <v>296</v>
      </c>
      <c r="B21" s="194"/>
      <c r="C21" s="194"/>
      <c r="D21" s="194"/>
      <c r="E21" s="194"/>
      <c r="F21" s="194"/>
      <c r="G21" s="194"/>
      <c r="H21" s="194"/>
      <c r="I21" s="194"/>
      <c r="J21" s="43"/>
      <c r="K21" s="43"/>
      <c r="L21" s="43"/>
    </row>
    <row r="22" spans="1:12" s="44" customFormat="1" ht="15" customHeight="1" x14ac:dyDescent="0.2">
      <c r="A22" s="194"/>
      <c r="B22" s="194"/>
      <c r="C22" s="194"/>
      <c r="D22" s="194"/>
      <c r="E22" s="194"/>
      <c r="F22" s="194"/>
      <c r="G22" s="194"/>
      <c r="H22" s="194"/>
      <c r="I22" s="194"/>
      <c r="J22" s="43"/>
      <c r="K22" s="43"/>
      <c r="L22" s="43"/>
    </row>
    <row r="23" spans="1:12" s="44" customFormat="1" x14ac:dyDescent="0.2">
      <c r="A23" s="194" t="s">
        <v>297</v>
      </c>
      <c r="B23" s="194"/>
      <c r="C23" s="194"/>
      <c r="D23" s="194"/>
      <c r="E23" s="194"/>
      <c r="F23" s="194"/>
      <c r="G23" s="194"/>
      <c r="H23" s="194"/>
      <c r="I23" s="194"/>
      <c r="J23" s="43"/>
      <c r="K23" s="43"/>
      <c r="L23" s="43"/>
    </row>
    <row r="24" spans="1:12" s="44" customFormat="1" x14ac:dyDescent="0.2">
      <c r="A24" s="194"/>
      <c r="B24" s="194"/>
      <c r="C24" s="194"/>
      <c r="D24" s="194"/>
      <c r="E24" s="194"/>
      <c r="F24" s="194"/>
      <c r="G24" s="194"/>
      <c r="H24" s="194"/>
      <c r="I24" s="194"/>
      <c r="J24" s="43"/>
      <c r="K24" s="43"/>
      <c r="L24" s="43"/>
    </row>
    <row r="25" spans="1:12" hidden="1" x14ac:dyDescent="0.2">
      <c r="A25" s="40"/>
      <c r="B25" s="40"/>
      <c r="C25" s="40"/>
      <c r="D25" s="40"/>
      <c r="E25" s="40"/>
      <c r="F25" s="40"/>
      <c r="G25" s="40"/>
      <c r="H25" s="40"/>
      <c r="I25" s="40"/>
      <c r="J25" s="40"/>
      <c r="K25" s="40"/>
    </row>
  </sheetData>
  <sheetProtection password="DF57" sheet="1" objects="1" scenarios="1"/>
  <mergeCells count="4">
    <mergeCell ref="D4:H7"/>
    <mergeCell ref="A23:I24"/>
    <mergeCell ref="A21:I22"/>
    <mergeCell ref="A10:E16"/>
  </mergeCells>
  <pageMargins left="0.7" right="0.7" top="0.75" bottom="0.75" header="0.3" footer="0.3"/>
  <pageSetup paperSize="9"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Drop Down 1">
              <controlPr locked="0" defaultSize="0" autoLine="0" autoPict="0">
                <anchor moveWithCells="1">
                  <from>
                    <xdr:col>3</xdr:col>
                    <xdr:colOff>9525</xdr:colOff>
                    <xdr:row>6</xdr:row>
                    <xdr:rowOff>152400</xdr:rowOff>
                  </from>
                  <to>
                    <xdr:col>8</xdr:col>
                    <xdr:colOff>19050</xdr:colOff>
                    <xdr:row>7</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30"/>
  <sheetViews>
    <sheetView showRowColHeaders="0" zoomScale="130" zoomScaleNormal="130" zoomScaleSheetLayoutView="120" workbookViewId="0"/>
  </sheetViews>
  <sheetFormatPr defaultColWidth="0" defaultRowHeight="15" zeroHeight="1" x14ac:dyDescent="0.2"/>
  <cols>
    <col min="1" max="1" width="8.88671875" style="19" customWidth="1"/>
    <col min="2" max="2" width="1.88671875" style="19" customWidth="1"/>
    <col min="3" max="5" width="8.88671875" style="19" customWidth="1"/>
    <col min="6" max="6" width="9.44140625" style="19" customWidth="1"/>
    <col min="7" max="9" width="8.88671875" style="19" customWidth="1"/>
    <col min="10" max="10" width="7.6640625" style="19" customWidth="1"/>
    <col min="11" max="11" width="0.6640625" style="19" customWidth="1"/>
    <col min="12" max="16384" width="8.88671875" style="19" hidden="1"/>
  </cols>
  <sheetData>
    <row r="1" spans="1:22" x14ac:dyDescent="0.2">
      <c r="A1" s="20"/>
      <c r="B1" s="20"/>
      <c r="C1" s="20"/>
      <c r="D1" s="20"/>
      <c r="E1" s="20"/>
      <c r="F1" s="20"/>
      <c r="G1" s="20"/>
      <c r="H1" s="20"/>
      <c r="I1" s="20"/>
      <c r="J1" s="20"/>
      <c r="K1" s="20"/>
      <c r="L1" s="20"/>
    </row>
    <row r="2" spans="1:22" ht="35.25" x14ac:dyDescent="0.5">
      <c r="A2" s="20"/>
      <c r="B2" s="20"/>
      <c r="C2" s="20"/>
      <c r="D2" s="22"/>
      <c r="F2" s="20"/>
      <c r="G2" s="20"/>
      <c r="H2" s="20"/>
      <c r="I2" s="20"/>
      <c r="J2" s="20"/>
      <c r="K2" s="20"/>
      <c r="L2" s="20"/>
    </row>
    <row r="3" spans="1:22" x14ac:dyDescent="0.2">
      <c r="A3" s="20"/>
      <c r="B3" s="20"/>
      <c r="C3" s="20"/>
      <c r="D3" s="20"/>
      <c r="E3" s="20"/>
      <c r="F3" s="20"/>
      <c r="G3" s="20"/>
      <c r="H3" s="20"/>
      <c r="I3" s="20"/>
      <c r="J3" s="20"/>
      <c r="K3" s="20"/>
      <c r="L3" s="20"/>
      <c r="N3" s="187"/>
      <c r="O3" s="187"/>
      <c r="P3" s="187"/>
      <c r="Q3" s="187"/>
      <c r="R3" s="187"/>
      <c r="S3" s="187"/>
      <c r="T3" s="187"/>
      <c r="U3" s="187"/>
      <c r="V3" s="187"/>
    </row>
    <row r="4" spans="1:22" x14ac:dyDescent="0.2">
      <c r="A4" s="20"/>
      <c r="B4" s="20"/>
      <c r="C4" s="20"/>
      <c r="D4" s="198" t="s">
        <v>280</v>
      </c>
      <c r="E4" s="198"/>
      <c r="F4" s="198"/>
      <c r="G4" s="198"/>
      <c r="H4" s="198"/>
      <c r="I4" s="20"/>
      <c r="J4" s="20"/>
      <c r="K4" s="20"/>
      <c r="L4" s="20"/>
      <c r="N4" s="187"/>
      <c r="O4" s="187"/>
      <c r="P4" s="187"/>
      <c r="Q4" s="187"/>
      <c r="R4" s="187"/>
      <c r="S4" s="187"/>
      <c r="T4" s="187"/>
      <c r="U4" s="187"/>
      <c r="V4" s="187"/>
    </row>
    <row r="5" spans="1:22" x14ac:dyDescent="0.2">
      <c r="A5" s="20"/>
      <c r="B5" s="20"/>
      <c r="C5" s="20"/>
      <c r="D5" s="198"/>
      <c r="E5" s="198"/>
      <c r="F5" s="198"/>
      <c r="G5" s="198"/>
      <c r="H5" s="198"/>
      <c r="I5" s="20"/>
      <c r="J5" s="20"/>
      <c r="K5" s="20"/>
      <c r="L5" s="20"/>
      <c r="N5" s="188"/>
      <c r="O5" s="188"/>
      <c r="P5" s="188"/>
      <c r="Q5" s="188"/>
      <c r="R5" s="188"/>
      <c r="S5" s="188"/>
      <c r="T5" s="188"/>
      <c r="U5" s="23"/>
      <c r="V5" s="23"/>
    </row>
    <row r="6" spans="1:22" ht="15.75" customHeight="1" x14ac:dyDescent="0.2">
      <c r="A6" s="20"/>
      <c r="B6" s="20"/>
      <c r="C6" s="31"/>
      <c r="D6" s="198"/>
      <c r="E6" s="198"/>
      <c r="F6" s="198"/>
      <c r="G6" s="198"/>
      <c r="H6" s="198"/>
      <c r="I6" s="20"/>
      <c r="J6" s="20"/>
      <c r="K6" s="20"/>
      <c r="L6" s="20"/>
      <c r="N6" s="24"/>
      <c r="O6" s="23"/>
      <c r="P6" s="23"/>
      <c r="Q6" s="23"/>
      <c r="R6" s="23"/>
      <c r="S6" s="23"/>
      <c r="T6" s="23"/>
      <c r="U6" s="23"/>
      <c r="V6" s="23"/>
    </row>
    <row r="7" spans="1:22" ht="24.75" customHeight="1" x14ac:dyDescent="0.2">
      <c r="A7" s="20"/>
      <c r="B7" s="20"/>
      <c r="C7" s="31"/>
      <c r="D7" s="198"/>
      <c r="E7" s="198"/>
      <c r="F7" s="198"/>
      <c r="G7" s="198"/>
      <c r="H7" s="198"/>
      <c r="I7" s="20"/>
      <c r="J7" s="20"/>
      <c r="K7" s="20"/>
      <c r="L7" s="20"/>
      <c r="N7" s="25"/>
      <c r="O7" s="23"/>
      <c r="P7" s="23"/>
      <c r="Q7" s="23"/>
      <c r="R7" s="23"/>
      <c r="S7" s="23"/>
      <c r="T7" s="23"/>
      <c r="U7" s="23"/>
      <c r="V7" s="23"/>
    </row>
    <row r="8" spans="1:22" ht="6.75" hidden="1" customHeight="1" x14ac:dyDescent="0.2">
      <c r="A8" s="20"/>
      <c r="B8" s="20"/>
      <c r="C8" s="31"/>
      <c r="D8" s="31"/>
      <c r="E8" s="31"/>
      <c r="F8" s="31"/>
      <c r="G8" s="20"/>
      <c r="H8" s="20"/>
      <c r="I8" s="20"/>
      <c r="J8" s="20"/>
      <c r="K8" s="20"/>
      <c r="L8" s="20"/>
      <c r="N8" s="24"/>
      <c r="O8" s="26"/>
      <c r="P8" s="26"/>
      <c r="Q8" s="26"/>
      <c r="R8" s="26"/>
      <c r="S8" s="26"/>
      <c r="T8" s="26"/>
      <c r="U8" s="26"/>
      <c r="V8" s="23"/>
    </row>
    <row r="9" spans="1:22" ht="14.25" customHeight="1" x14ac:dyDescent="0.2">
      <c r="A9" s="20"/>
      <c r="B9" s="20"/>
      <c r="C9" s="20"/>
      <c r="D9" s="20"/>
      <c r="E9" s="20"/>
      <c r="F9" s="20"/>
      <c r="G9" s="199">
        <f>'Button control data'!K17</f>
        <v>248.8263396674553</v>
      </c>
      <c r="H9" s="199"/>
      <c r="I9" s="199"/>
      <c r="J9" s="20"/>
      <c r="K9" s="20"/>
      <c r="L9" s="20"/>
      <c r="N9" s="25"/>
      <c r="O9" s="26"/>
      <c r="P9" s="26"/>
      <c r="Q9" s="26"/>
      <c r="R9" s="26"/>
      <c r="S9" s="26"/>
      <c r="T9" s="26"/>
      <c r="U9" s="26"/>
      <c r="V9" s="23"/>
    </row>
    <row r="10" spans="1:22" ht="15.75" customHeight="1" x14ac:dyDescent="0.25">
      <c r="A10" s="20"/>
      <c r="B10" s="20"/>
      <c r="C10" s="32"/>
      <c r="D10" s="32"/>
      <c r="E10" s="32"/>
      <c r="F10" s="32"/>
      <c r="G10" s="199"/>
      <c r="H10" s="199"/>
      <c r="I10" s="199"/>
      <c r="J10" s="20"/>
      <c r="K10" s="20"/>
      <c r="L10" s="20"/>
      <c r="N10" s="24"/>
      <c r="O10" s="26"/>
      <c r="P10" s="26"/>
      <c r="Q10" s="26"/>
      <c r="R10" s="26"/>
      <c r="S10" s="26"/>
      <c r="T10" s="26"/>
      <c r="U10" s="26"/>
      <c r="V10" s="23"/>
    </row>
    <row r="11" spans="1:22" ht="15" customHeight="1" x14ac:dyDescent="0.2">
      <c r="A11" s="20"/>
      <c r="B11" s="20"/>
      <c r="C11" s="20"/>
      <c r="D11" s="20"/>
      <c r="E11" s="20"/>
      <c r="F11" s="20"/>
      <c r="G11" s="199"/>
      <c r="H11" s="199"/>
      <c r="I11" s="199"/>
      <c r="J11" s="20"/>
      <c r="K11" s="20"/>
      <c r="L11" s="20"/>
      <c r="N11" s="27"/>
      <c r="O11" s="28"/>
      <c r="P11" s="28"/>
      <c r="Q11" s="28"/>
      <c r="R11" s="28"/>
      <c r="S11" s="28"/>
      <c r="T11" s="28"/>
      <c r="U11" s="28"/>
      <c r="V11" s="28"/>
    </row>
    <row r="12" spans="1:22" ht="15.75" customHeight="1" x14ac:dyDescent="0.25">
      <c r="A12" s="20"/>
      <c r="B12" s="20"/>
      <c r="C12" s="33"/>
      <c r="D12" s="33"/>
      <c r="E12" s="33"/>
      <c r="F12" s="33"/>
      <c r="G12" s="199"/>
      <c r="H12" s="199"/>
      <c r="I12" s="199"/>
      <c r="J12" s="20"/>
      <c r="K12" s="20"/>
      <c r="L12" s="20"/>
      <c r="N12" s="27"/>
      <c r="O12" s="28"/>
      <c r="P12" s="28"/>
      <c r="Q12" s="28"/>
      <c r="R12" s="28"/>
      <c r="S12" s="28"/>
      <c r="T12" s="28"/>
      <c r="U12" s="28"/>
      <c r="V12" s="28"/>
    </row>
    <row r="13" spans="1:22" ht="12.75" customHeight="1" x14ac:dyDescent="0.25">
      <c r="A13" s="20"/>
      <c r="B13" s="20"/>
      <c r="C13" s="33"/>
      <c r="D13" s="33"/>
      <c r="E13" s="33"/>
      <c r="F13" s="33"/>
      <c r="G13" s="199"/>
      <c r="H13" s="199"/>
      <c r="I13" s="199"/>
      <c r="J13" s="20"/>
      <c r="K13" s="20"/>
      <c r="L13" s="20"/>
      <c r="N13" s="27"/>
      <c r="O13" s="23"/>
      <c r="P13" s="23"/>
      <c r="Q13" s="23"/>
      <c r="R13" s="23"/>
      <c r="S13" s="23"/>
      <c r="T13" s="23"/>
      <c r="U13" s="23"/>
      <c r="V13" s="23"/>
    </row>
    <row r="14" spans="1:22" ht="15" customHeight="1" x14ac:dyDescent="0.2">
      <c r="A14" s="20"/>
      <c r="B14" s="20"/>
      <c r="C14" s="20"/>
      <c r="D14" s="20"/>
      <c r="E14" s="20"/>
      <c r="F14" s="20"/>
      <c r="G14" s="200" t="str">
        <f>'Button control data'!L17</f>
        <v>OUT OF</v>
      </c>
      <c r="H14" s="200"/>
      <c r="I14" s="200"/>
      <c r="J14" s="20"/>
      <c r="K14" s="20"/>
      <c r="L14" s="20"/>
    </row>
    <row r="15" spans="1:22" ht="15" customHeight="1" x14ac:dyDescent="0.2">
      <c r="A15" s="20"/>
      <c r="B15" s="20"/>
      <c r="C15" s="20"/>
      <c r="D15" s="20"/>
      <c r="E15" s="20"/>
      <c r="F15" s="20"/>
      <c r="G15" s="200"/>
      <c r="H15" s="200"/>
      <c r="I15" s="200"/>
      <c r="J15" s="20"/>
      <c r="K15" s="20"/>
      <c r="L15" s="20"/>
    </row>
    <row r="16" spans="1:22" ht="18.75" customHeight="1" x14ac:dyDescent="0.25">
      <c r="A16" s="20"/>
      <c r="B16" s="20"/>
      <c r="C16" s="20"/>
      <c r="D16" s="20"/>
      <c r="E16" s="21"/>
      <c r="F16" s="20"/>
      <c r="G16" s="200"/>
      <c r="H16" s="200"/>
      <c r="I16" s="200"/>
      <c r="J16" s="20"/>
      <c r="K16" s="20"/>
      <c r="L16" s="20"/>
      <c r="S16" s="29"/>
    </row>
    <row r="17" spans="1:13" ht="15" customHeight="1" x14ac:dyDescent="0.2">
      <c r="A17" s="20"/>
      <c r="B17" s="20"/>
      <c r="C17" s="20"/>
      <c r="D17" s="20"/>
      <c r="E17" s="20"/>
      <c r="F17" s="20"/>
      <c r="G17" s="202" t="str">
        <f>'Button control data'!M17</f>
        <v>1,000 WELSH</v>
      </c>
      <c r="H17" s="202"/>
      <c r="I17" s="202"/>
      <c r="J17" s="20"/>
      <c r="K17" s="20"/>
      <c r="L17" s="20"/>
    </row>
    <row r="18" spans="1:13" ht="15" customHeight="1" x14ac:dyDescent="0.2">
      <c r="A18" s="20"/>
      <c r="B18" s="20"/>
      <c r="C18" s="20"/>
      <c r="D18" s="20"/>
      <c r="E18" s="20"/>
      <c r="F18" s="20"/>
      <c r="G18" s="202"/>
      <c r="H18" s="202"/>
      <c r="I18" s="202"/>
      <c r="J18" s="20"/>
      <c r="K18" s="20"/>
      <c r="L18" s="20"/>
    </row>
    <row r="19" spans="1:13" ht="21.75" customHeight="1" x14ac:dyDescent="0.4">
      <c r="A19" s="20"/>
      <c r="B19" s="20"/>
      <c r="C19" s="20"/>
      <c r="D19" s="20"/>
      <c r="E19" s="20"/>
      <c r="F19" s="20"/>
      <c r="G19" s="203" t="str">
        <f>'Button control data'!N17</f>
        <v>R E S I D E N T S</v>
      </c>
      <c r="H19" s="203"/>
      <c r="I19" s="203"/>
      <c r="J19" s="37"/>
      <c r="K19" s="20"/>
      <c r="L19" s="20"/>
    </row>
    <row r="20" spans="1:13" ht="16.5" customHeight="1" x14ac:dyDescent="0.25">
      <c r="A20" s="196" t="str">
        <f>'Button control data'!J17</f>
        <v>Chart 2a shows that 6 more sight tests were paid for by the NHS per 1,000 Welsh residents (all ages) in Wales during the 2015-16 financial year than in 2014-15.</v>
      </c>
      <c r="B20" s="196"/>
      <c r="C20" s="196"/>
      <c r="D20" s="196"/>
      <c r="E20" s="196"/>
      <c r="F20" s="196"/>
      <c r="G20" s="204" t="str">
        <f>'Button control data'!O17</f>
        <v xml:space="preserve"> HAD A SIGHT TEST</v>
      </c>
      <c r="H20" s="204"/>
      <c r="I20" s="204"/>
      <c r="J20" s="20"/>
      <c r="K20" s="20"/>
      <c r="L20" s="20"/>
    </row>
    <row r="21" spans="1:13" ht="13.5" customHeight="1" x14ac:dyDescent="0.2">
      <c r="A21" s="196"/>
      <c r="B21" s="196"/>
      <c r="C21" s="196"/>
      <c r="D21" s="196"/>
      <c r="E21" s="196"/>
      <c r="F21" s="196"/>
      <c r="G21" s="205" t="str">
        <f>'Button control data'!P17</f>
        <v>P A I D  B Y  T H E  N H S</v>
      </c>
      <c r="H21" s="205"/>
      <c r="I21" s="205"/>
      <c r="J21" s="20"/>
      <c r="K21" s="20"/>
      <c r="L21" s="20"/>
    </row>
    <row r="22" spans="1:13" ht="13.5" customHeight="1" x14ac:dyDescent="0.2">
      <c r="A22" s="196"/>
      <c r="B22" s="196"/>
      <c r="C22" s="196"/>
      <c r="D22" s="196"/>
      <c r="E22" s="196"/>
      <c r="F22" s="196"/>
      <c r="G22" s="201" t="str">
        <f>'Button control data'!Q17</f>
        <v>IN 2015/16 FINANCIAL YEAR</v>
      </c>
      <c r="H22" s="201"/>
      <c r="I22" s="201"/>
      <c r="J22" s="20"/>
      <c r="K22" s="20"/>
      <c r="L22" s="20"/>
    </row>
    <row r="23" spans="1:13" x14ac:dyDescent="0.2">
      <c r="A23" s="196"/>
      <c r="B23" s="196"/>
      <c r="C23" s="196"/>
      <c r="D23" s="196"/>
      <c r="E23" s="196"/>
      <c r="F23" s="196"/>
      <c r="G23" s="20"/>
      <c r="H23" s="20"/>
      <c r="I23" s="20"/>
      <c r="J23" s="20"/>
      <c r="K23" s="20"/>
      <c r="L23" s="20"/>
    </row>
    <row r="24" spans="1:13" ht="26.25" customHeight="1" x14ac:dyDescent="0.2">
      <c r="A24" s="197" t="str">
        <f>'Button control data'!R17</f>
        <v xml:space="preserve">  </v>
      </c>
      <c r="B24" s="197"/>
      <c r="C24" s="197"/>
      <c r="D24" s="197"/>
      <c r="E24" s="197"/>
      <c r="F24" s="197"/>
      <c r="G24" s="197"/>
      <c r="H24" s="197"/>
      <c r="I24" s="197"/>
      <c r="J24" s="20"/>
      <c r="K24" s="20"/>
      <c r="L24" s="20"/>
    </row>
    <row r="25" spans="1:13" ht="10.5" hidden="1" customHeight="1" x14ac:dyDescent="0.2">
      <c r="A25" s="31"/>
      <c r="B25" s="31"/>
      <c r="C25" s="31"/>
      <c r="D25" s="31"/>
      <c r="E25" s="31"/>
      <c r="F25" s="31"/>
      <c r="G25" s="20"/>
      <c r="H25" s="20"/>
      <c r="I25" s="20"/>
      <c r="J25" s="20"/>
      <c r="K25" s="20"/>
      <c r="L25" s="20"/>
      <c r="M25" s="20"/>
    </row>
    <row r="26" spans="1:13" hidden="1" x14ac:dyDescent="0.2"/>
    <row r="27" spans="1:13" hidden="1" x14ac:dyDescent="0.2">
      <c r="D27" s="2"/>
      <c r="E27" s="1"/>
      <c r="F27" s="1"/>
      <c r="G27" s="1"/>
      <c r="H27" s="1"/>
    </row>
    <row r="28" spans="1:13" hidden="1" x14ac:dyDescent="0.2">
      <c r="D28" s="1"/>
      <c r="E28" s="10"/>
      <c r="F28" s="10"/>
      <c r="G28" s="10"/>
      <c r="H28" s="10"/>
    </row>
    <row r="29" spans="1:13" hidden="1" x14ac:dyDescent="0.2">
      <c r="D29" s="1"/>
      <c r="E29" s="10"/>
      <c r="F29" s="10"/>
      <c r="G29" s="10"/>
      <c r="H29" s="10"/>
    </row>
    <row r="30" spans="1:13" hidden="1" x14ac:dyDescent="0.2">
      <c r="D30" s="1"/>
      <c r="E30" s="10"/>
      <c r="F30" s="10"/>
      <c r="G30" s="10"/>
      <c r="H30" s="10"/>
    </row>
  </sheetData>
  <sheetProtection password="DF57" sheet="1" objects="1" scenarios="1" selectLockedCells="1"/>
  <mergeCells count="12">
    <mergeCell ref="A20:F23"/>
    <mergeCell ref="A24:I24"/>
    <mergeCell ref="N3:V4"/>
    <mergeCell ref="N5:T5"/>
    <mergeCell ref="D4:H7"/>
    <mergeCell ref="G9:I13"/>
    <mergeCell ref="G14:I16"/>
    <mergeCell ref="G22:I22"/>
    <mergeCell ref="G17:I18"/>
    <mergeCell ref="G19:I19"/>
    <mergeCell ref="G20:I20"/>
    <mergeCell ref="G21:I21"/>
  </mergeCells>
  <pageMargins left="0.7" right="0.7" top="0.75" bottom="0.75" header="0.3" footer="0.3"/>
  <pageSetup paperSize="9"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Drop Down 1">
              <controlPr locked="0" defaultSize="0" autoLine="0" autoPict="0">
                <anchor moveWithCells="1">
                  <from>
                    <xdr:col>0</xdr:col>
                    <xdr:colOff>28575</xdr:colOff>
                    <xdr:row>6</xdr:row>
                    <xdr:rowOff>295275</xdr:rowOff>
                  </from>
                  <to>
                    <xdr:col>6</xdr:col>
                    <xdr:colOff>200025</xdr:colOff>
                    <xdr:row>9</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25"/>
  <sheetViews>
    <sheetView showRowColHeaders="0" zoomScale="130" zoomScaleNormal="130" zoomScaleSheetLayoutView="110" workbookViewId="0"/>
  </sheetViews>
  <sheetFormatPr defaultColWidth="0" defaultRowHeight="15" zeroHeight="1" x14ac:dyDescent="0.2"/>
  <cols>
    <col min="1" max="1" width="8.88671875" style="19" customWidth="1"/>
    <col min="2" max="2" width="1.88671875" style="19" customWidth="1"/>
    <col min="3" max="9" width="8.88671875" style="19" customWidth="1"/>
    <col min="10" max="10" width="8.21875" style="19" customWidth="1"/>
    <col min="11" max="11" width="0.6640625" style="19" customWidth="1"/>
    <col min="12" max="16384" width="8.88671875" style="19" hidden="1"/>
  </cols>
  <sheetData>
    <row r="1" spans="1:22" x14ac:dyDescent="0.2">
      <c r="A1" s="20"/>
      <c r="B1" s="20"/>
      <c r="C1" s="20"/>
      <c r="D1" s="20"/>
      <c r="E1" s="20"/>
      <c r="F1" s="20"/>
      <c r="G1" s="20"/>
      <c r="H1" s="20"/>
      <c r="I1" s="20"/>
      <c r="J1" s="20"/>
      <c r="K1" s="20"/>
      <c r="L1" s="20"/>
    </row>
    <row r="2" spans="1:22" ht="35.25" x14ac:dyDescent="0.5">
      <c r="A2" s="20"/>
      <c r="B2" s="20"/>
      <c r="C2" s="20"/>
      <c r="D2" s="22"/>
      <c r="F2" s="20"/>
      <c r="G2" s="20"/>
      <c r="H2" s="20"/>
      <c r="I2" s="20"/>
      <c r="J2" s="20"/>
      <c r="K2" s="20"/>
      <c r="L2" s="20"/>
    </row>
    <row r="3" spans="1:22" x14ac:dyDescent="0.2">
      <c r="A3" s="20"/>
      <c r="B3" s="20"/>
      <c r="C3" s="20"/>
      <c r="D3" s="20"/>
      <c r="E3" s="20"/>
      <c r="F3" s="20"/>
      <c r="G3" s="20"/>
      <c r="H3" s="20"/>
      <c r="I3" s="20"/>
      <c r="J3" s="20"/>
      <c r="K3" s="20"/>
      <c r="L3" s="20"/>
      <c r="N3" s="187"/>
      <c r="O3" s="187"/>
      <c r="P3" s="187"/>
      <c r="Q3" s="187"/>
      <c r="R3" s="187"/>
      <c r="S3" s="187"/>
      <c r="T3" s="187"/>
      <c r="U3" s="187"/>
      <c r="V3" s="187"/>
    </row>
    <row r="4" spans="1:22" x14ac:dyDescent="0.2">
      <c r="A4" s="20"/>
      <c r="B4" s="20"/>
      <c r="C4" s="20"/>
      <c r="D4" s="206" t="s">
        <v>82</v>
      </c>
      <c r="E4" s="206"/>
      <c r="F4" s="206"/>
      <c r="G4" s="206"/>
      <c r="H4" s="206"/>
      <c r="I4" s="20"/>
      <c r="J4" s="20"/>
      <c r="K4" s="20"/>
      <c r="L4" s="20"/>
      <c r="N4" s="187"/>
      <c r="O4" s="187"/>
      <c r="P4" s="187"/>
      <c r="Q4" s="187"/>
      <c r="R4" s="187"/>
      <c r="S4" s="187"/>
      <c r="T4" s="187"/>
      <c r="U4" s="187"/>
      <c r="V4" s="187"/>
    </row>
    <row r="5" spans="1:22" ht="15" customHeight="1" x14ac:dyDescent="0.2">
      <c r="A5" s="20"/>
      <c r="B5" s="20"/>
      <c r="C5" s="20"/>
      <c r="D5" s="206"/>
      <c r="E5" s="206"/>
      <c r="F5" s="206"/>
      <c r="G5" s="206"/>
      <c r="H5" s="206"/>
      <c r="I5" s="20"/>
      <c r="J5" s="20"/>
      <c r="K5" s="20"/>
      <c r="L5" s="20"/>
      <c r="N5" s="188"/>
      <c r="O5" s="188"/>
      <c r="P5" s="188"/>
      <c r="Q5" s="188"/>
      <c r="R5" s="188"/>
      <c r="S5" s="188"/>
      <c r="T5" s="188"/>
      <c r="U5" s="23"/>
      <c r="V5" s="23"/>
    </row>
    <row r="6" spans="1:22" ht="15.75" customHeight="1" x14ac:dyDescent="0.2">
      <c r="A6" s="20"/>
      <c r="B6" s="20"/>
      <c r="C6" s="31"/>
      <c r="D6" s="206"/>
      <c r="E6" s="206"/>
      <c r="F6" s="206"/>
      <c r="G6" s="206"/>
      <c r="H6" s="206"/>
      <c r="I6" s="20"/>
      <c r="J6" s="20"/>
      <c r="K6" s="20"/>
      <c r="L6" s="20"/>
      <c r="N6" s="24"/>
      <c r="O6" s="23"/>
      <c r="P6" s="23"/>
      <c r="Q6" s="23"/>
      <c r="R6" s="23"/>
      <c r="S6" s="23"/>
      <c r="T6" s="23"/>
      <c r="U6" s="23"/>
      <c r="V6" s="23"/>
    </row>
    <row r="7" spans="1:22" ht="15" customHeight="1" x14ac:dyDescent="0.2">
      <c r="A7" s="20"/>
      <c r="B7" s="20"/>
      <c r="C7" s="31"/>
      <c r="D7" s="206"/>
      <c r="E7" s="206"/>
      <c r="F7" s="206"/>
      <c r="G7" s="206"/>
      <c r="H7" s="206"/>
      <c r="I7" s="20"/>
      <c r="J7" s="20"/>
      <c r="K7" s="20"/>
      <c r="L7" s="20"/>
      <c r="N7" s="25"/>
      <c r="O7" s="23"/>
      <c r="P7" s="23"/>
      <c r="Q7" s="23"/>
      <c r="R7" s="23"/>
      <c r="S7" s="23"/>
      <c r="T7" s="23"/>
      <c r="U7" s="23"/>
      <c r="V7" s="23"/>
    </row>
    <row r="8" spans="1:22" ht="15" customHeight="1" x14ac:dyDescent="0.2">
      <c r="A8" s="20"/>
      <c r="B8" s="20"/>
      <c r="C8" s="31"/>
      <c r="D8" s="31"/>
      <c r="E8" s="31"/>
      <c r="F8" s="31"/>
      <c r="G8" s="20"/>
      <c r="H8" s="20"/>
      <c r="I8" s="20"/>
      <c r="J8" s="20"/>
      <c r="K8" s="20"/>
      <c r="L8" s="20"/>
      <c r="N8" s="24"/>
      <c r="O8" s="26"/>
      <c r="P8" s="26"/>
      <c r="Q8" s="26"/>
      <c r="R8" s="26"/>
      <c r="S8" s="26"/>
      <c r="T8" s="26"/>
      <c r="U8" s="26"/>
      <c r="V8" s="23"/>
    </row>
    <row r="9" spans="1:22" x14ac:dyDescent="0.2">
      <c r="A9" s="20"/>
      <c r="B9" s="20"/>
      <c r="C9" s="20"/>
      <c r="D9" s="20"/>
      <c r="E9" s="20"/>
      <c r="F9" s="20"/>
      <c r="G9" s="20"/>
      <c r="H9" s="20"/>
      <c r="I9" s="20"/>
      <c r="J9" s="20"/>
      <c r="K9" s="20"/>
      <c r="L9" s="20"/>
      <c r="N9" s="25"/>
      <c r="O9" s="26"/>
      <c r="P9" s="26"/>
      <c r="Q9" s="26"/>
      <c r="R9" s="26"/>
      <c r="S9" s="26"/>
      <c r="T9" s="26"/>
      <c r="U9" s="26"/>
      <c r="V9" s="23"/>
    </row>
    <row r="10" spans="1:22" ht="15.75" x14ac:dyDescent="0.25">
      <c r="A10" s="20"/>
      <c r="B10" s="20"/>
      <c r="C10" s="32"/>
      <c r="D10" s="32"/>
      <c r="E10" s="32"/>
      <c r="F10" s="32"/>
      <c r="G10" s="20"/>
      <c r="H10" s="20"/>
      <c r="I10" s="20"/>
      <c r="J10" s="20"/>
      <c r="K10" s="20"/>
      <c r="L10" s="20"/>
      <c r="N10" s="24"/>
      <c r="O10" s="26"/>
      <c r="P10" s="26"/>
      <c r="Q10" s="26"/>
      <c r="R10" s="26"/>
      <c r="S10" s="26"/>
      <c r="T10" s="26"/>
      <c r="U10" s="26"/>
      <c r="V10" s="23"/>
    </row>
    <row r="11" spans="1:22" x14ac:dyDescent="0.2">
      <c r="A11" s="20"/>
      <c r="B11" s="20"/>
      <c r="C11" s="20"/>
      <c r="D11" s="20"/>
      <c r="E11" s="20"/>
      <c r="F11" s="20"/>
      <c r="G11" s="20"/>
      <c r="H11" s="20"/>
      <c r="I11" s="20"/>
      <c r="J11" s="20"/>
      <c r="K11" s="20"/>
      <c r="L11" s="20"/>
      <c r="N11" s="27"/>
      <c r="O11" s="28"/>
      <c r="P11" s="28"/>
      <c r="Q11" s="28"/>
      <c r="R11" s="28"/>
      <c r="S11" s="28"/>
      <c r="T11" s="28"/>
      <c r="U11" s="28"/>
      <c r="V11" s="28"/>
    </row>
    <row r="12" spans="1:22" ht="15.75" customHeight="1" x14ac:dyDescent="0.25">
      <c r="A12" s="20"/>
      <c r="B12" s="20"/>
      <c r="C12" s="33"/>
      <c r="D12" s="33"/>
      <c r="E12" s="33"/>
      <c r="F12" s="33"/>
      <c r="G12" s="20"/>
      <c r="H12" s="20"/>
      <c r="I12" s="20"/>
      <c r="J12" s="20"/>
      <c r="K12" s="20"/>
      <c r="L12" s="20"/>
      <c r="N12" s="27"/>
      <c r="O12" s="28"/>
      <c r="P12" s="28"/>
      <c r="Q12" s="28"/>
      <c r="R12" s="28"/>
      <c r="S12" s="28"/>
      <c r="T12" s="28"/>
      <c r="U12" s="28"/>
      <c r="V12" s="28"/>
    </row>
    <row r="13" spans="1:22" ht="15" customHeight="1" x14ac:dyDescent="0.25">
      <c r="A13" s="20"/>
      <c r="B13" s="20"/>
      <c r="C13" s="33"/>
      <c r="D13" s="33"/>
      <c r="E13" s="33"/>
      <c r="F13" s="33"/>
      <c r="G13" s="20"/>
      <c r="H13" s="20"/>
      <c r="I13" s="20"/>
      <c r="J13" s="20"/>
      <c r="K13" s="20"/>
      <c r="L13" s="20"/>
      <c r="N13" s="27"/>
      <c r="O13" s="23"/>
      <c r="P13" s="23"/>
      <c r="Q13" s="23"/>
      <c r="R13" s="23"/>
      <c r="S13" s="23"/>
      <c r="T13" s="23"/>
      <c r="U13" s="23"/>
      <c r="V13" s="23"/>
    </row>
    <row r="14" spans="1:22" x14ac:dyDescent="0.2">
      <c r="A14" s="20"/>
      <c r="B14" s="20"/>
      <c r="C14" s="20"/>
      <c r="D14" s="20"/>
      <c r="E14" s="20"/>
      <c r="F14" s="20"/>
      <c r="G14" s="20"/>
      <c r="H14" s="20"/>
      <c r="I14" s="20"/>
      <c r="J14" s="20"/>
      <c r="K14" s="20"/>
      <c r="L14" s="20"/>
    </row>
    <row r="15" spans="1:22" x14ac:dyDescent="0.25">
      <c r="A15" s="20"/>
      <c r="B15" s="20"/>
      <c r="C15" s="20"/>
      <c r="D15" s="20"/>
      <c r="E15" s="20"/>
      <c r="F15" s="20"/>
      <c r="G15" s="20"/>
      <c r="H15" s="20"/>
      <c r="I15" s="20"/>
      <c r="J15" s="20"/>
      <c r="K15" s="20"/>
      <c r="L15" s="20"/>
    </row>
    <row r="16" spans="1:22" ht="15.6" x14ac:dyDescent="0.3">
      <c r="A16" s="20"/>
      <c r="B16" s="20"/>
      <c r="C16" s="20"/>
      <c r="D16" s="20"/>
      <c r="E16" s="21"/>
      <c r="F16" s="20"/>
      <c r="G16" s="20"/>
      <c r="H16" s="20"/>
      <c r="I16" s="20"/>
      <c r="J16" s="20"/>
      <c r="K16" s="20"/>
      <c r="L16" s="20"/>
      <c r="S16" s="29"/>
    </row>
    <row r="17" spans="1:12" x14ac:dyDescent="0.25">
      <c r="A17" s="20"/>
      <c r="B17" s="20"/>
      <c r="C17" s="20"/>
      <c r="D17" s="20"/>
      <c r="E17" s="20"/>
      <c r="F17" s="20"/>
      <c r="G17" s="20"/>
      <c r="H17" s="20"/>
      <c r="I17" s="20"/>
      <c r="J17" s="20"/>
      <c r="K17" s="20"/>
      <c r="L17" s="20"/>
    </row>
    <row r="18" spans="1:12" x14ac:dyDescent="0.25">
      <c r="A18" s="20"/>
      <c r="B18" s="20"/>
      <c r="C18" s="20"/>
      <c r="D18" s="20"/>
      <c r="E18" s="20"/>
      <c r="F18" s="20"/>
      <c r="G18" s="20"/>
      <c r="H18" s="20"/>
      <c r="I18" s="20"/>
      <c r="J18" s="20"/>
      <c r="K18" s="20"/>
      <c r="L18" s="20"/>
    </row>
    <row r="19" spans="1:12" x14ac:dyDescent="0.25">
      <c r="A19" s="20"/>
      <c r="B19" s="20"/>
      <c r="C19" s="20"/>
      <c r="D19" s="20"/>
      <c r="E19" s="20"/>
      <c r="F19" s="20"/>
      <c r="G19" s="20"/>
      <c r="H19" s="20"/>
      <c r="I19" s="20"/>
      <c r="J19" s="20"/>
      <c r="K19" s="20"/>
      <c r="L19" s="20"/>
    </row>
    <row r="20" spans="1:12" x14ac:dyDescent="0.25">
      <c r="A20" s="20"/>
      <c r="B20" s="20"/>
      <c r="C20" s="20"/>
      <c r="D20" s="20"/>
      <c r="E20" s="20"/>
      <c r="F20" s="20"/>
      <c r="G20" s="20"/>
      <c r="H20" s="20"/>
      <c r="I20" s="20"/>
      <c r="J20" s="20"/>
      <c r="K20" s="20"/>
      <c r="L20" s="20"/>
    </row>
    <row r="21" spans="1:12" x14ac:dyDescent="0.25">
      <c r="A21" s="20"/>
      <c r="B21" s="20"/>
      <c r="C21" s="20"/>
      <c r="D21" s="20"/>
      <c r="E21" s="20"/>
      <c r="F21" s="20"/>
      <c r="G21" s="20"/>
      <c r="H21" s="20"/>
      <c r="I21" s="20"/>
      <c r="J21" s="20"/>
      <c r="K21" s="20"/>
      <c r="L21" s="20"/>
    </row>
    <row r="22" spans="1:12" x14ac:dyDescent="0.25">
      <c r="A22" s="20"/>
      <c r="B22" s="20"/>
      <c r="C22" s="20"/>
      <c r="D22" s="20"/>
      <c r="E22" s="20"/>
      <c r="F22" s="20"/>
      <c r="G22" s="20"/>
      <c r="H22" s="20"/>
      <c r="I22" s="20"/>
      <c r="J22" s="20"/>
      <c r="K22" s="20"/>
      <c r="L22" s="20"/>
    </row>
    <row r="23" spans="1:12" ht="15" customHeight="1" x14ac:dyDescent="0.2">
      <c r="A23" s="207" t="s">
        <v>319</v>
      </c>
      <c r="B23" s="207"/>
      <c r="C23" s="207"/>
      <c r="D23" s="207"/>
      <c r="E23" s="207"/>
      <c r="F23" s="207"/>
      <c r="G23" s="207"/>
      <c r="H23" s="207"/>
      <c r="I23" s="207"/>
      <c r="J23" s="20"/>
      <c r="K23" s="20"/>
      <c r="L23" s="20"/>
    </row>
    <row r="24" spans="1:12" x14ac:dyDescent="0.2">
      <c r="A24" s="207"/>
      <c r="B24" s="207"/>
      <c r="C24" s="207"/>
      <c r="D24" s="207"/>
      <c r="E24" s="207"/>
      <c r="F24" s="207"/>
      <c r="G24" s="207"/>
      <c r="H24" s="207"/>
      <c r="I24" s="207"/>
      <c r="J24" s="20"/>
      <c r="K24" s="20"/>
      <c r="L24" s="20"/>
    </row>
    <row r="25" spans="1:12" hidden="1" x14ac:dyDescent="0.2">
      <c r="A25" s="39"/>
      <c r="B25" s="39"/>
      <c r="J25" s="20"/>
      <c r="K25" s="20"/>
      <c r="L25" s="20"/>
    </row>
  </sheetData>
  <sheetProtection password="DF57" sheet="1" objects="1" scenarios="1" selectLockedCells="1"/>
  <mergeCells count="4">
    <mergeCell ref="N3:V4"/>
    <mergeCell ref="N5:T5"/>
    <mergeCell ref="D4:H7"/>
    <mergeCell ref="A23:I24"/>
  </mergeCells>
  <pageMargins left="0.7" right="0.7" top="0.75" bottom="0.75" header="0.3" footer="0.3"/>
  <pageSetup paperSize="9" orientation="landscape" horizontalDpi="300" verticalDpi="300" r:id="rId1"/>
  <colBreaks count="1" manualBreakCount="1">
    <brk id="1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BI29"/>
  <sheetViews>
    <sheetView showRowColHeaders="0" zoomScale="130" zoomScaleNormal="130" workbookViewId="0"/>
  </sheetViews>
  <sheetFormatPr defaultColWidth="0" defaultRowHeight="15" zeroHeight="1" x14ac:dyDescent="0.2"/>
  <cols>
    <col min="1" max="1" width="8.88671875" style="19" customWidth="1"/>
    <col min="2" max="2" width="1.88671875" style="19" customWidth="1"/>
    <col min="3" max="9" width="8.88671875" style="19" customWidth="1"/>
    <col min="10" max="10" width="8.21875" style="19" customWidth="1"/>
    <col min="11" max="11" width="0.6640625" style="19" customWidth="1"/>
    <col min="12" max="89" width="8.88671875" style="19" hidden="1" customWidth="1"/>
    <col min="90" max="737" width="0" style="19" hidden="1" customWidth="1"/>
    <col min="738" max="738" width="8.88671875" style="19" hidden="1" customWidth="1"/>
    <col min="739" max="16384" width="8.88671875" style="19" hidden="1"/>
  </cols>
  <sheetData>
    <row r="1" spans="1:22" x14ac:dyDescent="0.2">
      <c r="A1" s="20"/>
      <c r="B1" s="20"/>
      <c r="C1" s="20"/>
      <c r="D1" s="20"/>
      <c r="E1" s="20"/>
      <c r="F1" s="20"/>
      <c r="G1" s="20"/>
      <c r="H1" s="20"/>
      <c r="I1" s="20"/>
      <c r="J1" s="20"/>
      <c r="K1" s="20"/>
      <c r="L1" s="20"/>
    </row>
    <row r="2" spans="1:22" ht="35.25" x14ac:dyDescent="0.5">
      <c r="A2" s="20"/>
      <c r="B2" s="20"/>
      <c r="C2" s="20"/>
      <c r="D2" s="22"/>
      <c r="F2" s="20"/>
      <c r="G2" s="20"/>
      <c r="H2" s="20"/>
      <c r="I2" s="20"/>
      <c r="J2" s="20"/>
      <c r="K2" s="20"/>
      <c r="L2" s="20"/>
    </row>
    <row r="3" spans="1:22" x14ac:dyDescent="0.2">
      <c r="A3" s="20"/>
      <c r="B3" s="20"/>
      <c r="C3" s="20"/>
      <c r="D3" s="20"/>
      <c r="E3" s="20"/>
      <c r="F3" s="20"/>
      <c r="G3" s="20"/>
      <c r="H3" s="20"/>
      <c r="I3" s="20"/>
      <c r="J3" s="20"/>
      <c r="K3" s="20"/>
      <c r="L3" s="20"/>
      <c r="N3" s="187"/>
      <c r="O3" s="187"/>
      <c r="P3" s="187"/>
      <c r="Q3" s="187"/>
      <c r="R3" s="187"/>
      <c r="S3" s="187"/>
      <c r="T3" s="187"/>
      <c r="U3" s="187"/>
      <c r="V3" s="187"/>
    </row>
    <row r="4" spans="1:22" ht="22.5" customHeight="1" x14ac:dyDescent="0.2">
      <c r="A4" s="20"/>
      <c r="B4" s="20"/>
      <c r="C4" s="20"/>
      <c r="D4" s="206" t="s">
        <v>107</v>
      </c>
      <c r="E4" s="206"/>
      <c r="F4" s="206"/>
      <c r="G4" s="206"/>
      <c r="H4" s="206"/>
      <c r="I4" s="20"/>
      <c r="J4" s="20"/>
      <c r="K4" s="20"/>
      <c r="L4" s="20"/>
      <c r="N4" s="187"/>
      <c r="O4" s="187"/>
      <c r="P4" s="187"/>
      <c r="Q4" s="187"/>
      <c r="R4" s="187"/>
      <c r="S4" s="187"/>
      <c r="T4" s="187"/>
      <c r="U4" s="187"/>
      <c r="V4" s="187"/>
    </row>
    <row r="5" spans="1:22" ht="18.75" customHeight="1" x14ac:dyDescent="0.2">
      <c r="A5" s="20"/>
      <c r="B5" s="20"/>
      <c r="C5" s="20"/>
      <c r="D5" s="206"/>
      <c r="E5" s="206"/>
      <c r="F5" s="206"/>
      <c r="G5" s="206"/>
      <c r="H5" s="206"/>
      <c r="I5" s="20"/>
      <c r="J5" s="20"/>
      <c r="K5" s="20"/>
      <c r="L5" s="20"/>
      <c r="N5" s="188"/>
      <c r="O5" s="188"/>
      <c r="P5" s="188"/>
      <c r="Q5" s="188"/>
      <c r="R5" s="188"/>
      <c r="S5" s="188"/>
      <c r="T5" s="188"/>
      <c r="U5" s="23"/>
      <c r="V5" s="23"/>
    </row>
    <row r="6" spans="1:22" ht="19.5" customHeight="1" x14ac:dyDescent="0.2">
      <c r="A6" s="20"/>
      <c r="B6" s="20"/>
      <c r="C6" s="31"/>
      <c r="D6" s="206"/>
      <c r="E6" s="206"/>
      <c r="F6" s="206"/>
      <c r="G6" s="206"/>
      <c r="H6" s="206"/>
      <c r="I6" s="20"/>
      <c r="J6" s="20"/>
      <c r="K6" s="20"/>
      <c r="L6" s="20"/>
      <c r="N6" s="24"/>
      <c r="O6" s="23"/>
      <c r="P6" s="23"/>
      <c r="Q6" s="23"/>
      <c r="R6" s="23"/>
      <c r="S6" s="23"/>
      <c r="T6" s="23"/>
      <c r="U6" s="23"/>
      <c r="V6" s="23"/>
    </row>
    <row r="7" spans="1:22" x14ac:dyDescent="0.2">
      <c r="A7" s="20"/>
      <c r="B7" s="20"/>
      <c r="C7" s="31"/>
      <c r="D7" s="206"/>
      <c r="E7" s="206"/>
      <c r="F7" s="206"/>
      <c r="G7" s="206"/>
      <c r="H7" s="206"/>
      <c r="I7" s="20"/>
      <c r="J7" s="20"/>
      <c r="K7" s="20"/>
      <c r="L7" s="20"/>
      <c r="N7" s="25"/>
      <c r="O7" s="23"/>
      <c r="P7" s="23"/>
      <c r="Q7" s="23"/>
      <c r="R7" s="23"/>
      <c r="S7" s="23"/>
      <c r="T7" s="23"/>
      <c r="U7" s="23"/>
      <c r="V7" s="23"/>
    </row>
    <row r="8" spans="1:22" x14ac:dyDescent="0.2">
      <c r="A8" s="20"/>
      <c r="B8" s="20"/>
      <c r="C8" s="31"/>
      <c r="D8" s="31"/>
      <c r="E8" s="31"/>
      <c r="F8" s="31"/>
      <c r="G8"/>
      <c r="H8" s="20"/>
      <c r="I8" s="20"/>
      <c r="J8" s="20"/>
      <c r="K8" s="20"/>
      <c r="L8" s="20"/>
      <c r="N8" s="24"/>
      <c r="O8" s="26"/>
      <c r="P8" s="26"/>
      <c r="Q8" s="26"/>
      <c r="R8" s="26"/>
      <c r="S8" s="26"/>
      <c r="T8" s="26"/>
      <c r="U8" s="26"/>
      <c r="V8" s="23"/>
    </row>
    <row r="9" spans="1:22" x14ac:dyDescent="0.2">
      <c r="A9" s="20"/>
      <c r="B9" s="20"/>
      <c r="C9" s="20"/>
      <c r="D9" s="20"/>
      <c r="E9" s="20"/>
      <c r="F9" s="20"/>
      <c r="G9" s="20"/>
      <c r="H9" s="20"/>
      <c r="I9" s="20"/>
      <c r="J9" s="20"/>
      <c r="K9" s="20"/>
      <c r="L9" s="20"/>
      <c r="N9" s="25"/>
      <c r="O9" s="26"/>
      <c r="P9" s="26"/>
      <c r="Q9" s="26"/>
      <c r="R9" s="26"/>
      <c r="S9" s="26"/>
      <c r="T9" s="26"/>
      <c r="U9" s="26"/>
      <c r="V9" s="23"/>
    </row>
    <row r="10" spans="1:22" ht="14.25" customHeight="1" x14ac:dyDescent="0.25">
      <c r="A10" s="20"/>
      <c r="B10" s="20"/>
      <c r="C10" s="32"/>
      <c r="D10" s="32"/>
      <c r="E10" s="32"/>
      <c r="F10" s="32"/>
      <c r="G10" s="20"/>
      <c r="H10" s="20"/>
      <c r="I10" s="20"/>
      <c r="J10" s="20"/>
      <c r="K10" s="20"/>
      <c r="L10" s="20"/>
      <c r="N10" s="24"/>
      <c r="O10" s="26"/>
      <c r="P10" s="26"/>
      <c r="Q10" s="26"/>
      <c r="R10" s="26"/>
      <c r="S10" s="26"/>
      <c r="T10" s="26"/>
      <c r="U10" s="26"/>
      <c r="V10" s="23"/>
    </row>
    <row r="11" spans="1:22" ht="3.75" hidden="1" customHeight="1" x14ac:dyDescent="0.25">
      <c r="A11" s="20"/>
      <c r="B11" s="20"/>
      <c r="C11" s="20"/>
      <c r="D11" s="20"/>
      <c r="E11" s="20"/>
      <c r="F11" s="20"/>
      <c r="G11" s="20"/>
      <c r="H11" s="20"/>
      <c r="I11" s="20"/>
      <c r="J11" s="20"/>
      <c r="K11" s="20"/>
      <c r="L11" s="20"/>
    </row>
    <row r="12" spans="1:22" ht="15.75" customHeight="1" x14ac:dyDescent="0.25">
      <c r="A12" s="20"/>
      <c r="B12" s="20"/>
      <c r="C12" s="33"/>
      <c r="D12" s="33"/>
      <c r="E12" s="33"/>
      <c r="F12" s="33"/>
      <c r="G12" s="20"/>
      <c r="H12" s="20"/>
      <c r="I12" s="20"/>
      <c r="J12" s="20"/>
      <c r="K12" s="20"/>
      <c r="L12" s="20"/>
    </row>
    <row r="13" spans="1:22" ht="15" customHeight="1" x14ac:dyDescent="0.25">
      <c r="A13" s="20"/>
      <c r="B13" s="20"/>
      <c r="C13" s="33"/>
      <c r="D13" s="33"/>
      <c r="E13" s="33"/>
      <c r="F13" s="33"/>
      <c r="G13" s="20"/>
      <c r="H13" s="20"/>
      <c r="I13" s="20"/>
      <c r="J13" s="20"/>
      <c r="K13" s="20"/>
      <c r="L13" s="20"/>
    </row>
    <row r="14" spans="1:22" x14ac:dyDescent="0.2">
      <c r="A14" s="20"/>
      <c r="B14" s="20"/>
      <c r="C14" s="20"/>
      <c r="D14" s="20"/>
      <c r="E14" s="20"/>
      <c r="F14" s="20"/>
      <c r="G14" s="20"/>
      <c r="H14" s="20"/>
      <c r="I14" s="20"/>
      <c r="J14" s="20"/>
      <c r="K14" s="20"/>
      <c r="L14" s="20"/>
    </row>
    <row r="15" spans="1:22" x14ac:dyDescent="0.25">
      <c r="A15" s="20"/>
      <c r="B15" s="20"/>
      <c r="C15" s="20"/>
      <c r="D15" s="20"/>
      <c r="E15" s="20"/>
      <c r="F15" s="20"/>
      <c r="G15" s="20"/>
      <c r="H15" s="20"/>
      <c r="I15" s="20"/>
      <c r="J15" s="20"/>
      <c r="K15" s="20"/>
      <c r="L15" s="20"/>
    </row>
    <row r="16" spans="1:22" ht="15.6" x14ac:dyDescent="0.3">
      <c r="A16" s="20"/>
      <c r="B16" s="20"/>
      <c r="C16" s="20"/>
      <c r="D16" s="20"/>
      <c r="E16" s="21"/>
      <c r="F16" s="20"/>
      <c r="G16" s="20"/>
      <c r="H16" s="20"/>
      <c r="I16" s="20"/>
      <c r="J16" s="20"/>
      <c r="K16" s="20"/>
      <c r="L16" s="20"/>
      <c r="S16" s="29"/>
    </row>
    <row r="17" spans="1:18" x14ac:dyDescent="0.25">
      <c r="A17" s="20"/>
      <c r="B17" s="20"/>
      <c r="C17" s="20"/>
      <c r="D17" s="20"/>
      <c r="E17" s="20"/>
      <c r="F17" s="20"/>
      <c r="G17" s="20"/>
      <c r="H17" s="20"/>
      <c r="I17" s="20"/>
      <c r="J17" s="20"/>
      <c r="K17" s="20"/>
      <c r="L17" s="20"/>
    </row>
    <row r="18" spans="1:18" x14ac:dyDescent="0.25">
      <c r="A18" s="20"/>
      <c r="B18" s="20"/>
      <c r="C18" s="20"/>
      <c r="D18" s="20"/>
      <c r="E18" s="20"/>
      <c r="F18" s="20"/>
      <c r="G18" s="20"/>
      <c r="H18" s="20"/>
      <c r="I18" s="20"/>
      <c r="J18" s="20"/>
      <c r="K18" s="20"/>
      <c r="L18" s="20"/>
    </row>
    <row r="19" spans="1:18" x14ac:dyDescent="0.25">
      <c r="A19" s="20"/>
      <c r="B19" s="20"/>
      <c r="C19" s="20"/>
      <c r="D19" s="20"/>
      <c r="E19" s="20"/>
      <c r="F19" s="20"/>
      <c r="G19" s="20"/>
      <c r="H19" s="20"/>
      <c r="I19" s="20"/>
      <c r="J19" s="20"/>
      <c r="K19" s="20"/>
      <c r="L19" s="20"/>
    </row>
    <row r="20" spans="1:18" x14ac:dyDescent="0.25">
      <c r="A20" s="20"/>
      <c r="B20" s="20"/>
      <c r="C20" s="20"/>
      <c r="D20" s="20"/>
      <c r="E20" s="20"/>
      <c r="F20" s="20"/>
      <c r="G20" s="20"/>
      <c r="H20" s="20"/>
      <c r="I20" s="20"/>
      <c r="J20" s="20"/>
      <c r="K20" s="20"/>
      <c r="L20" s="20"/>
    </row>
    <row r="21" spans="1:18" x14ac:dyDescent="0.25">
      <c r="A21" s="20"/>
      <c r="B21" s="20"/>
      <c r="C21" s="20"/>
      <c r="D21" s="20"/>
      <c r="E21" s="20"/>
      <c r="F21" s="20"/>
      <c r="G21" s="20"/>
      <c r="H21" s="20"/>
      <c r="I21" s="20"/>
      <c r="J21" s="20"/>
      <c r="K21" s="20"/>
      <c r="L21" s="20"/>
    </row>
    <row r="22" spans="1:18" x14ac:dyDescent="0.2">
      <c r="A22" s="209" t="s">
        <v>320</v>
      </c>
      <c r="B22" s="209"/>
      <c r="C22" s="209"/>
      <c r="D22" s="209"/>
      <c r="E22" s="209"/>
      <c r="F22" s="209"/>
      <c r="G22" s="209"/>
      <c r="H22" s="209"/>
      <c r="I22" s="209"/>
      <c r="J22" s="20"/>
      <c r="K22" s="20"/>
      <c r="L22" s="20"/>
    </row>
    <row r="23" spans="1:18" x14ac:dyDescent="0.2">
      <c r="A23" s="209"/>
      <c r="B23" s="209"/>
      <c r="C23" s="209"/>
      <c r="D23" s="209"/>
      <c r="E23" s="209"/>
      <c r="F23" s="209"/>
      <c r="G23" s="209"/>
      <c r="H23" s="209"/>
      <c r="I23" s="209"/>
      <c r="J23" s="20"/>
      <c r="K23" s="20"/>
      <c r="L23" s="20"/>
    </row>
    <row r="24" spans="1:18" x14ac:dyDescent="0.2">
      <c r="A24" s="209"/>
      <c r="B24" s="209"/>
      <c r="C24" s="209"/>
      <c r="D24" s="209"/>
      <c r="E24" s="209"/>
      <c r="F24" s="209"/>
      <c r="G24" s="209"/>
      <c r="H24" s="209"/>
      <c r="I24" s="209"/>
      <c r="J24" s="20"/>
      <c r="K24" s="20"/>
      <c r="L24" s="20"/>
    </row>
    <row r="25" spans="1:18" hidden="1" x14ac:dyDescent="0.2">
      <c r="A25" s="20"/>
      <c r="B25" s="20"/>
      <c r="C25" s="20"/>
      <c r="D25" s="20"/>
      <c r="E25" s="20"/>
      <c r="F25" s="20"/>
      <c r="G25" s="20"/>
      <c r="H25" s="20"/>
      <c r="I25" s="20"/>
      <c r="J25" s="20"/>
      <c r="K25" s="20"/>
      <c r="L25" s="20"/>
    </row>
    <row r="26" spans="1:18" hidden="1" x14ac:dyDescent="0.2"/>
    <row r="27" spans="1:18" hidden="1" x14ac:dyDescent="0.2">
      <c r="C27" s="2"/>
      <c r="D27" s="17"/>
      <c r="E27" s="17"/>
      <c r="F27" s="17"/>
      <c r="G27" s="17"/>
      <c r="H27" s="1"/>
      <c r="I27" s="1"/>
      <c r="J27" s="1"/>
      <c r="K27" s="1"/>
      <c r="L27" s="1"/>
      <c r="M27" s="1"/>
      <c r="N27" s="1"/>
      <c r="O27" s="1"/>
      <c r="P27" s="1"/>
      <c r="Q27" s="1"/>
      <c r="R27" s="1"/>
    </row>
    <row r="28" spans="1:18" hidden="1" x14ac:dyDescent="0.2">
      <c r="C28" s="1"/>
      <c r="D28" s="16"/>
      <c r="E28" s="18"/>
      <c r="F28" s="16"/>
      <c r="G28" s="16"/>
      <c r="H28" s="11"/>
      <c r="I28" s="208"/>
      <c r="J28" s="208"/>
      <c r="K28" s="208"/>
      <c r="L28" s="208"/>
      <c r="M28" s="208"/>
      <c r="N28" s="208"/>
      <c r="O28" s="208"/>
      <c r="P28" s="208"/>
      <c r="Q28" s="208"/>
      <c r="R28" s="208"/>
    </row>
    <row r="29" spans="1:18" hidden="1" x14ac:dyDescent="0.2">
      <c r="C29" s="1"/>
      <c r="D29" s="16"/>
      <c r="E29" s="18"/>
      <c r="F29" s="16"/>
      <c r="G29" s="16"/>
      <c r="H29" s="11"/>
      <c r="I29" s="208"/>
      <c r="J29" s="208"/>
      <c r="K29" s="208"/>
      <c r="L29" s="208"/>
      <c r="M29" s="208"/>
      <c r="N29" s="208"/>
      <c r="O29" s="208"/>
      <c r="P29" s="208"/>
      <c r="Q29" s="208"/>
      <c r="R29" s="208"/>
    </row>
  </sheetData>
  <sheetProtection password="DF57" sheet="1" objects="1" scenarios="1" selectLockedCells="1"/>
  <mergeCells count="6">
    <mergeCell ref="N3:V4"/>
    <mergeCell ref="N5:T5"/>
    <mergeCell ref="D4:H7"/>
    <mergeCell ref="I28:R28"/>
    <mergeCell ref="I29:R29"/>
    <mergeCell ref="A22:I24"/>
  </mergeCells>
  <pageMargins left="0.7" right="0.7" top="0.75" bottom="0.75" header="0.3" footer="0.3"/>
  <pageSetup paperSize="9" orientation="landscape" horizontalDpi="300" verticalDpi="300" r:id="rId1"/>
  <colBreaks count="1" manualBreakCount="1">
    <brk id="11" max="104857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V25"/>
  <sheetViews>
    <sheetView showRowColHeaders="0" zoomScale="130" zoomScaleNormal="130" workbookViewId="0"/>
  </sheetViews>
  <sheetFormatPr defaultColWidth="0" defaultRowHeight="15" zeroHeight="1" x14ac:dyDescent="0.2"/>
  <cols>
    <col min="1" max="1" width="1.109375" style="19" customWidth="1"/>
    <col min="2" max="2" width="9.88671875" style="19" customWidth="1"/>
    <col min="3" max="9" width="8.88671875" style="19" customWidth="1"/>
    <col min="10" max="10" width="8.21875" style="19" customWidth="1"/>
    <col min="11" max="11" width="0.109375" style="19" customWidth="1"/>
    <col min="12" max="16384" width="8.88671875" style="19" hidden="1"/>
  </cols>
  <sheetData>
    <row r="1" spans="1:22" x14ac:dyDescent="0.2">
      <c r="A1" s="20"/>
      <c r="B1" s="20"/>
      <c r="C1" s="20"/>
      <c r="D1" s="20"/>
      <c r="E1" s="20"/>
      <c r="F1" s="20"/>
      <c r="G1" s="20"/>
      <c r="H1" s="20"/>
      <c r="I1" s="20"/>
      <c r="J1" s="20"/>
      <c r="K1" s="20"/>
      <c r="L1" s="20"/>
    </row>
    <row r="2" spans="1:22" ht="35.25" x14ac:dyDescent="0.5">
      <c r="A2" s="20"/>
      <c r="B2" s="20"/>
      <c r="C2" s="20"/>
      <c r="D2" s="22"/>
      <c r="F2" s="20"/>
      <c r="G2" s="20"/>
      <c r="H2" s="20"/>
      <c r="I2" s="20"/>
      <c r="J2" s="20"/>
      <c r="K2" s="20"/>
      <c r="L2" s="20"/>
    </row>
    <row r="3" spans="1:22" x14ac:dyDescent="0.2">
      <c r="A3" s="20"/>
      <c r="B3" s="20"/>
      <c r="C3" s="20"/>
      <c r="D3" s="20"/>
      <c r="E3" s="20"/>
      <c r="F3" s="20"/>
      <c r="G3" s="20"/>
      <c r="H3" s="20"/>
      <c r="I3" s="20"/>
      <c r="J3" s="20"/>
      <c r="K3" s="20"/>
      <c r="L3" s="20"/>
      <c r="N3" s="187"/>
      <c r="O3" s="187"/>
      <c r="P3" s="187"/>
      <c r="Q3" s="187"/>
      <c r="R3" s="187"/>
      <c r="S3" s="187"/>
      <c r="T3" s="187"/>
      <c r="U3" s="187"/>
      <c r="V3" s="187"/>
    </row>
    <row r="4" spans="1:22" x14ac:dyDescent="0.2">
      <c r="A4" s="20"/>
      <c r="B4" s="20"/>
      <c r="C4" s="20"/>
      <c r="D4" s="206" t="s">
        <v>108</v>
      </c>
      <c r="E4" s="206"/>
      <c r="F4" s="206"/>
      <c r="G4" s="206"/>
      <c r="H4" s="206"/>
      <c r="I4" s="20"/>
      <c r="J4" s="20"/>
      <c r="K4" s="20"/>
      <c r="L4" s="20"/>
      <c r="N4" s="187"/>
      <c r="O4" s="187"/>
      <c r="P4" s="187"/>
      <c r="Q4" s="187"/>
      <c r="R4" s="187"/>
      <c r="S4" s="187"/>
      <c r="T4" s="187"/>
      <c r="U4" s="187"/>
      <c r="V4" s="187"/>
    </row>
    <row r="5" spans="1:22" x14ac:dyDescent="0.2">
      <c r="A5" s="20"/>
      <c r="B5" s="20"/>
      <c r="C5" s="20"/>
      <c r="D5" s="206"/>
      <c r="E5" s="206"/>
      <c r="F5" s="206"/>
      <c r="G5" s="206"/>
      <c r="H5" s="206"/>
      <c r="I5" s="20"/>
      <c r="J5" s="20"/>
      <c r="K5" s="20"/>
      <c r="L5" s="20"/>
      <c r="N5" s="188"/>
      <c r="O5" s="188"/>
      <c r="P5" s="188"/>
      <c r="Q5" s="188"/>
      <c r="R5" s="188"/>
      <c r="S5" s="188"/>
      <c r="T5" s="188"/>
      <c r="U5" s="23"/>
      <c r="V5" s="23"/>
    </row>
    <row r="6" spans="1:22" ht="30" customHeight="1" x14ac:dyDescent="0.2">
      <c r="A6" s="20"/>
      <c r="B6" s="20"/>
      <c r="C6" s="31"/>
      <c r="D6" s="206"/>
      <c r="E6" s="206"/>
      <c r="F6" s="206"/>
      <c r="G6" s="206"/>
      <c r="H6" s="206"/>
      <c r="I6" s="20"/>
      <c r="J6" s="20"/>
      <c r="K6" s="20"/>
      <c r="L6" s="20"/>
      <c r="N6" s="24"/>
      <c r="O6" s="23"/>
      <c r="P6" s="23"/>
      <c r="Q6" s="23"/>
      <c r="R6" s="23"/>
      <c r="S6" s="23"/>
      <c r="T6" s="23"/>
      <c r="U6" s="23"/>
      <c r="V6" s="23"/>
    </row>
    <row r="7" spans="1:22" x14ac:dyDescent="0.2">
      <c r="A7" s="20"/>
      <c r="B7" s="20"/>
      <c r="C7" s="31"/>
      <c r="D7" s="206"/>
      <c r="E7" s="206"/>
      <c r="F7" s="206"/>
      <c r="G7" s="206"/>
      <c r="H7" s="206"/>
      <c r="I7" s="20"/>
      <c r="J7" s="20"/>
      <c r="K7" s="20"/>
      <c r="L7" s="20"/>
      <c r="N7" s="25"/>
      <c r="O7" s="23"/>
      <c r="P7" s="23"/>
      <c r="Q7" s="23"/>
      <c r="R7" s="23"/>
      <c r="S7" s="23"/>
      <c r="T7" s="23"/>
      <c r="U7" s="23"/>
      <c r="V7" s="23"/>
    </row>
    <row r="8" spans="1:22" x14ac:dyDescent="0.2">
      <c r="A8" s="20"/>
      <c r="B8" s="20"/>
      <c r="C8" s="31"/>
      <c r="D8" s="31"/>
      <c r="E8" s="31"/>
      <c r="F8" s="31"/>
      <c r="G8" s="20"/>
      <c r="H8" s="20"/>
      <c r="I8" s="20"/>
      <c r="J8" s="20"/>
      <c r="K8" s="20"/>
      <c r="L8" s="20"/>
      <c r="N8" s="24"/>
      <c r="O8" s="26"/>
      <c r="P8" s="26"/>
      <c r="Q8" s="26"/>
      <c r="R8" s="26"/>
      <c r="S8" s="26"/>
      <c r="T8" s="26"/>
      <c r="U8" s="26"/>
      <c r="V8" s="23"/>
    </row>
    <row r="9" spans="1:22" x14ac:dyDescent="0.2">
      <c r="A9" s="20"/>
      <c r="B9" s="20"/>
      <c r="C9" s="20"/>
      <c r="D9" s="20"/>
      <c r="E9" s="20"/>
      <c r="F9" s="20"/>
      <c r="G9" s="20"/>
      <c r="H9" s="20"/>
      <c r="I9" s="20"/>
      <c r="J9" s="20"/>
      <c r="K9" s="20"/>
      <c r="L9" s="20"/>
      <c r="N9" s="25"/>
      <c r="O9" s="26"/>
      <c r="P9" s="26"/>
      <c r="Q9" s="26"/>
      <c r="R9" s="26"/>
      <c r="S9" s="26"/>
      <c r="T9" s="26"/>
      <c r="U9" s="26"/>
      <c r="V9" s="23"/>
    </row>
    <row r="10" spans="1:22" ht="15.75" hidden="1" x14ac:dyDescent="0.25">
      <c r="A10" s="20"/>
      <c r="B10" s="20"/>
      <c r="C10" s="32"/>
      <c r="D10" s="32"/>
      <c r="E10" s="32"/>
      <c r="F10" s="32"/>
      <c r="G10" s="20"/>
      <c r="H10" s="20"/>
      <c r="I10" s="20"/>
      <c r="J10" s="20"/>
      <c r="K10" s="20"/>
      <c r="L10" s="20"/>
      <c r="N10" s="24"/>
      <c r="O10" s="26"/>
      <c r="P10" s="26"/>
      <c r="Q10" s="26"/>
      <c r="R10" s="26"/>
      <c r="S10" s="26"/>
      <c r="T10" s="26"/>
      <c r="U10" s="26"/>
      <c r="V10" s="23"/>
    </row>
    <row r="11" spans="1:22" ht="15" customHeight="1" x14ac:dyDescent="0.2">
      <c r="B11" s="38"/>
      <c r="C11" s="38"/>
      <c r="D11" s="38"/>
      <c r="E11" s="38"/>
      <c r="F11" s="20"/>
      <c r="G11" s="20"/>
      <c r="H11" s="20"/>
      <c r="I11" s="20"/>
      <c r="J11" s="20"/>
      <c r="K11" s="20"/>
      <c r="L11" s="20"/>
      <c r="N11" s="27"/>
      <c r="O11" s="28"/>
      <c r="P11" s="28"/>
      <c r="Q11" s="28"/>
      <c r="R11" s="28"/>
      <c r="S11" s="28"/>
      <c r="T11" s="28"/>
      <c r="U11" s="28"/>
      <c r="V11" s="28"/>
    </row>
    <row r="12" spans="1:22" ht="15.75" customHeight="1" x14ac:dyDescent="0.25">
      <c r="B12" s="210" t="str">
        <f>'Button control data'!J26</f>
        <v>Chart 5a shows that the number of people who had a low vision assessment has increased over the last 5 years. In 2015-16 the figure reached 8,049 which was over 250 more assessments than in 2014-15.</v>
      </c>
      <c r="C12" s="210"/>
      <c r="D12" s="210"/>
      <c r="E12" s="210"/>
      <c r="F12" s="33"/>
      <c r="G12" s="20"/>
      <c r="H12" s="20"/>
      <c r="I12" s="20"/>
      <c r="J12" s="20"/>
      <c r="K12" s="20"/>
      <c r="L12" s="20"/>
      <c r="N12" s="27"/>
      <c r="O12" s="28"/>
      <c r="P12" s="28"/>
      <c r="Q12" s="28"/>
      <c r="R12" s="28"/>
      <c r="S12" s="28"/>
      <c r="T12" s="28"/>
      <c r="U12" s="28"/>
      <c r="V12" s="28"/>
    </row>
    <row r="13" spans="1:22" ht="15" customHeight="1" x14ac:dyDescent="0.25">
      <c r="A13" s="38"/>
      <c r="B13" s="210"/>
      <c r="C13" s="210"/>
      <c r="D13" s="210"/>
      <c r="E13" s="210"/>
      <c r="F13" s="33"/>
      <c r="G13" s="20"/>
      <c r="H13" s="20"/>
      <c r="I13" s="20"/>
      <c r="J13" s="20"/>
      <c r="K13" s="20"/>
      <c r="L13" s="20"/>
      <c r="N13" s="27"/>
      <c r="O13" s="23"/>
      <c r="P13" s="23"/>
      <c r="Q13" s="23"/>
      <c r="R13" s="23"/>
      <c r="S13" s="23"/>
      <c r="T13" s="23"/>
      <c r="U13" s="23"/>
      <c r="V13" s="23"/>
    </row>
    <row r="14" spans="1:22" x14ac:dyDescent="0.2">
      <c r="A14" s="38"/>
      <c r="B14" s="210"/>
      <c r="C14" s="210"/>
      <c r="D14" s="210"/>
      <c r="E14" s="210"/>
      <c r="F14" s="20"/>
      <c r="G14" s="20"/>
      <c r="H14" s="20"/>
      <c r="I14" s="20"/>
      <c r="J14" s="20"/>
      <c r="K14" s="20"/>
      <c r="L14" s="20"/>
    </row>
    <row r="15" spans="1:22" x14ac:dyDescent="0.2">
      <c r="A15" s="38"/>
      <c r="B15" s="210"/>
      <c r="C15" s="210"/>
      <c r="D15" s="210"/>
      <c r="E15" s="210"/>
      <c r="F15" s="20"/>
      <c r="G15" s="20"/>
      <c r="H15" s="20"/>
      <c r="I15" s="20"/>
      <c r="J15" s="20"/>
      <c r="K15" s="20"/>
      <c r="L15" s="20"/>
    </row>
    <row r="16" spans="1:22" x14ac:dyDescent="0.2">
      <c r="A16" s="38"/>
      <c r="B16" s="210"/>
      <c r="C16" s="210"/>
      <c r="D16" s="210"/>
      <c r="E16" s="210"/>
      <c r="F16" s="20"/>
      <c r="G16" s="20"/>
      <c r="H16" s="20"/>
      <c r="I16" s="20"/>
      <c r="J16" s="20"/>
      <c r="K16" s="20"/>
      <c r="L16" s="20"/>
      <c r="S16" s="29"/>
    </row>
    <row r="17" spans="1:12" x14ac:dyDescent="0.2">
      <c r="A17" s="38"/>
      <c r="B17" s="210"/>
      <c r="C17" s="210"/>
      <c r="D17" s="210"/>
      <c r="E17" s="210"/>
      <c r="F17" s="20"/>
      <c r="G17" s="20"/>
      <c r="H17" s="20"/>
      <c r="I17" s="20"/>
      <c r="J17" s="20"/>
      <c r="K17" s="20"/>
      <c r="L17" s="20"/>
    </row>
    <row r="18" spans="1:12" x14ac:dyDescent="0.2">
      <c r="A18" s="38"/>
      <c r="B18" s="210"/>
      <c r="C18" s="210"/>
      <c r="D18" s="210"/>
      <c r="E18" s="210"/>
      <c r="F18" s="20"/>
      <c r="G18" s="20"/>
      <c r="H18" s="20"/>
      <c r="I18" s="20"/>
      <c r="J18" s="20"/>
      <c r="K18" s="20"/>
      <c r="L18" s="20"/>
    </row>
    <row r="19" spans="1:12" x14ac:dyDescent="0.2">
      <c r="A19" s="38"/>
      <c r="B19" s="210"/>
      <c r="C19" s="210"/>
      <c r="D19" s="210"/>
      <c r="E19" s="210"/>
      <c r="F19" s="20"/>
      <c r="G19" s="20"/>
      <c r="H19" s="20"/>
      <c r="I19" s="20"/>
      <c r="J19" s="20"/>
      <c r="K19" s="20"/>
      <c r="L19" s="20"/>
    </row>
    <row r="20" spans="1:12" x14ac:dyDescent="0.2">
      <c r="A20" s="38"/>
      <c r="B20" s="210"/>
      <c r="C20" s="210"/>
      <c r="D20" s="210"/>
      <c r="E20" s="210"/>
      <c r="F20" s="20"/>
      <c r="G20" s="20"/>
      <c r="H20" s="20"/>
      <c r="I20" s="20"/>
      <c r="J20" s="20"/>
      <c r="K20" s="20"/>
      <c r="L20" s="20"/>
    </row>
    <row r="21" spans="1:12" x14ac:dyDescent="0.25">
      <c r="A21" s="38"/>
      <c r="B21" s="38"/>
      <c r="C21" s="38"/>
      <c r="D21" s="38"/>
      <c r="E21" s="38"/>
      <c r="F21" s="20"/>
      <c r="G21" s="20"/>
      <c r="H21" s="20"/>
      <c r="I21" s="20"/>
      <c r="J21" s="20"/>
      <c r="K21" s="20"/>
      <c r="L21" s="20"/>
    </row>
    <row r="22" spans="1:12" x14ac:dyDescent="0.2">
      <c r="A22" s="209" t="s">
        <v>103</v>
      </c>
      <c r="B22" s="209"/>
      <c r="C22" s="209"/>
      <c r="D22" s="209"/>
      <c r="E22" s="209"/>
      <c r="F22" s="209"/>
      <c r="G22" s="209"/>
      <c r="H22" s="209"/>
      <c r="I22" s="209"/>
      <c r="J22" s="20"/>
      <c r="K22" s="20"/>
      <c r="L22" s="20"/>
    </row>
    <row r="23" spans="1:12" x14ac:dyDescent="0.2">
      <c r="A23" s="209"/>
      <c r="B23" s="209"/>
      <c r="C23" s="209"/>
      <c r="D23" s="209"/>
      <c r="E23" s="209"/>
      <c r="F23" s="209"/>
      <c r="G23" s="209"/>
      <c r="H23" s="209"/>
      <c r="I23" s="209"/>
      <c r="J23" s="20"/>
      <c r="K23" s="20"/>
      <c r="L23" s="20"/>
    </row>
    <row r="24" spans="1:12" x14ac:dyDescent="0.2">
      <c r="A24" s="209"/>
      <c r="B24" s="209"/>
      <c r="C24" s="209"/>
      <c r="D24" s="209"/>
      <c r="E24" s="209"/>
      <c r="F24" s="209"/>
      <c r="G24" s="209"/>
      <c r="H24" s="209"/>
      <c r="I24" s="209"/>
      <c r="J24" s="20"/>
      <c r="K24" s="20"/>
      <c r="L24" s="20"/>
    </row>
    <row r="25" spans="1:12" hidden="1" x14ac:dyDescent="0.2">
      <c r="A25" s="20"/>
      <c r="B25" s="20"/>
      <c r="C25" s="20"/>
      <c r="D25" s="20"/>
      <c r="E25" s="20"/>
      <c r="F25" s="20"/>
      <c r="G25" s="20"/>
      <c r="H25" s="20"/>
      <c r="I25" s="20"/>
      <c r="J25" s="20"/>
      <c r="K25" s="20"/>
      <c r="L25" s="20"/>
    </row>
  </sheetData>
  <sheetProtection password="DF57" sheet="1" objects="1" scenarios="1" selectLockedCells="1"/>
  <mergeCells count="5">
    <mergeCell ref="N3:V4"/>
    <mergeCell ref="N5:T5"/>
    <mergeCell ref="D4:H7"/>
    <mergeCell ref="A22:I24"/>
    <mergeCell ref="B12:E20"/>
  </mergeCells>
  <pageMargins left="0.7" right="0.7" top="0.75" bottom="0.75" header="0.3" footer="0.3"/>
  <pageSetup paperSize="9" orientation="landscape" horizontalDpi="300" verticalDpi="300" r:id="rId1"/>
  <colBreaks count="1" manualBreakCount="1">
    <brk id="50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3555" r:id="rId4" name="Drop Down 3">
              <controlPr locked="0" defaultSize="0" autoLine="0" autoPict="0">
                <anchor moveWithCells="1">
                  <from>
                    <xdr:col>1</xdr:col>
                    <xdr:colOff>0</xdr:colOff>
                    <xdr:row>7</xdr:row>
                    <xdr:rowOff>0</xdr:rowOff>
                  </from>
                  <to>
                    <xdr:col>8</xdr:col>
                    <xdr:colOff>285750</xdr:colOff>
                    <xdr:row>8</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showRowColHeaders="0" zoomScale="130" zoomScaleNormal="130" zoomScaleSheetLayoutView="180" workbookViewId="0"/>
  </sheetViews>
  <sheetFormatPr defaultColWidth="0" defaultRowHeight="0" customHeight="1" zeroHeight="1" x14ac:dyDescent="0.2"/>
  <cols>
    <col min="1" max="1" width="0.5546875" style="19" customWidth="1"/>
    <col min="2" max="2" width="9.88671875" style="209" customWidth="1"/>
    <col min="3" max="3" width="8.5546875" style="209" customWidth="1"/>
    <col min="4" max="4" width="7.33203125" style="209" customWidth="1"/>
    <col min="5" max="7" width="11" style="209" customWidth="1"/>
    <col min="8" max="8" width="7.33203125" style="209" customWidth="1"/>
    <col min="9" max="9" width="8.5546875" style="209" customWidth="1"/>
    <col min="10" max="10" width="8.21875" style="19" customWidth="1"/>
    <col min="11" max="11" width="0.109375" style="19" customWidth="1"/>
    <col min="12" max="16384" width="8.88671875" style="19" hidden="1"/>
  </cols>
  <sheetData>
    <row r="1" spans="1:22" ht="15" x14ac:dyDescent="0.2">
      <c r="A1" s="20"/>
      <c r="B1" s="20"/>
      <c r="C1" s="20"/>
      <c r="D1" s="20"/>
      <c r="E1" s="20"/>
      <c r="F1" s="20"/>
      <c r="G1" s="20"/>
      <c r="H1" s="20"/>
      <c r="I1" s="20"/>
      <c r="J1" s="20"/>
      <c r="K1" s="20"/>
      <c r="L1" s="20"/>
    </row>
    <row r="2" spans="1:22" ht="35.25" x14ac:dyDescent="0.5">
      <c r="A2" s="20"/>
      <c r="B2" s="20"/>
      <c r="C2" s="20"/>
      <c r="D2" s="22"/>
      <c r="E2" s="19"/>
      <c r="F2" s="20"/>
      <c r="G2" s="20"/>
      <c r="H2" s="20"/>
      <c r="I2" s="20"/>
      <c r="J2" s="20"/>
      <c r="K2" s="20"/>
      <c r="L2" s="20"/>
    </row>
    <row r="3" spans="1:22" ht="15" x14ac:dyDescent="0.2">
      <c r="A3" s="20"/>
      <c r="B3" s="20"/>
      <c r="C3" s="20"/>
      <c r="D3" s="20"/>
      <c r="E3" s="20"/>
      <c r="F3" s="20"/>
      <c r="G3" s="20"/>
      <c r="H3" s="20"/>
      <c r="I3" s="20"/>
      <c r="J3" s="20"/>
      <c r="K3" s="20"/>
      <c r="L3" s="20"/>
      <c r="N3" s="187"/>
      <c r="O3" s="187"/>
      <c r="P3" s="187"/>
      <c r="Q3" s="187"/>
      <c r="R3" s="187"/>
      <c r="S3" s="187"/>
      <c r="T3" s="187"/>
      <c r="U3" s="187"/>
      <c r="V3" s="187"/>
    </row>
    <row r="4" spans="1:22" ht="15" x14ac:dyDescent="0.2">
      <c r="A4" s="20"/>
      <c r="B4" s="20"/>
      <c r="C4" s="20"/>
      <c r="D4" s="206" t="s">
        <v>284</v>
      </c>
      <c r="E4" s="206"/>
      <c r="F4" s="206"/>
      <c r="G4" s="206"/>
      <c r="H4" s="206"/>
      <c r="I4" s="20"/>
      <c r="J4" s="20"/>
      <c r="K4" s="20"/>
      <c r="L4" s="20"/>
      <c r="N4" s="187"/>
      <c r="O4" s="187"/>
      <c r="P4" s="187"/>
      <c r="Q4" s="187"/>
      <c r="R4" s="187"/>
      <c r="S4" s="187"/>
      <c r="T4" s="187"/>
      <c r="U4" s="187"/>
      <c r="V4" s="187"/>
    </row>
    <row r="5" spans="1:22" ht="15" x14ac:dyDescent="0.2">
      <c r="A5" s="20"/>
      <c r="B5" s="20"/>
      <c r="C5" s="20"/>
      <c r="D5" s="206"/>
      <c r="E5" s="206"/>
      <c r="F5" s="206"/>
      <c r="G5" s="206"/>
      <c r="H5" s="206"/>
      <c r="I5" s="20"/>
      <c r="J5" s="20"/>
      <c r="K5" s="20"/>
      <c r="L5" s="20"/>
      <c r="N5" s="188"/>
      <c r="O5" s="188"/>
      <c r="P5" s="188"/>
      <c r="Q5" s="188"/>
      <c r="R5" s="188"/>
      <c r="S5" s="188"/>
      <c r="T5" s="188"/>
      <c r="U5" s="23"/>
      <c r="V5" s="23"/>
    </row>
    <row r="6" spans="1:22" ht="32.25" customHeight="1" x14ac:dyDescent="0.2">
      <c r="A6" s="20"/>
      <c r="B6" s="20"/>
      <c r="C6" s="31"/>
      <c r="D6" s="206"/>
      <c r="E6" s="206"/>
      <c r="F6" s="206"/>
      <c r="G6" s="206"/>
      <c r="H6" s="206"/>
      <c r="I6" s="20"/>
      <c r="J6" s="20"/>
      <c r="K6" s="20"/>
      <c r="L6" s="20"/>
      <c r="N6" s="24"/>
      <c r="O6" s="23"/>
      <c r="P6" s="23"/>
      <c r="Q6" s="23"/>
      <c r="R6" s="23"/>
      <c r="S6" s="23"/>
      <c r="T6" s="23"/>
      <c r="U6" s="23"/>
      <c r="V6" s="23"/>
    </row>
    <row r="7" spans="1:22" ht="15" hidden="1" x14ac:dyDescent="0.2">
      <c r="A7" s="20"/>
      <c r="B7" s="20"/>
      <c r="C7" s="31"/>
      <c r="D7" s="206"/>
      <c r="E7" s="206"/>
      <c r="F7" s="206"/>
      <c r="G7" s="206"/>
      <c r="H7" s="206"/>
      <c r="I7" s="20"/>
      <c r="J7" s="20"/>
      <c r="K7" s="20"/>
      <c r="L7" s="20"/>
      <c r="N7" s="25"/>
      <c r="O7" s="23"/>
      <c r="P7" s="23"/>
      <c r="Q7" s="23"/>
      <c r="R7" s="23"/>
      <c r="S7" s="23"/>
      <c r="T7" s="23"/>
      <c r="U7" s="23"/>
      <c r="V7" s="23"/>
    </row>
    <row r="8" spans="1:22" ht="15" customHeight="1" x14ac:dyDescent="0.2">
      <c r="A8" s="20"/>
      <c r="B8" s="216">
        <v>0.82</v>
      </c>
      <c r="C8" s="216"/>
      <c r="D8" s="216"/>
      <c r="E8" s="216"/>
      <c r="F8" s="165"/>
      <c r="G8" s="165"/>
      <c r="H8" s="20"/>
      <c r="I8" s="20"/>
      <c r="J8" s="20"/>
      <c r="K8" s="20"/>
      <c r="L8" s="20"/>
      <c r="N8" s="24"/>
      <c r="O8" s="26"/>
      <c r="P8" s="26"/>
      <c r="Q8" s="26"/>
      <c r="R8" s="26"/>
      <c r="S8" s="26"/>
      <c r="T8" s="26"/>
      <c r="U8" s="26"/>
      <c r="V8" s="23"/>
    </row>
    <row r="9" spans="1:22" ht="15" customHeight="1" x14ac:dyDescent="0.2">
      <c r="A9" s="20"/>
      <c r="B9" s="216"/>
      <c r="C9" s="216"/>
      <c r="D9" s="216"/>
      <c r="E9" s="216"/>
      <c r="F9" s="165"/>
      <c r="G9" s="165"/>
      <c r="H9" s="20"/>
      <c r="I9" s="20"/>
      <c r="J9" s="20"/>
      <c r="K9" s="20"/>
      <c r="L9" s="20"/>
      <c r="N9" s="25"/>
      <c r="O9" s="26"/>
      <c r="P9" s="26"/>
      <c r="Q9" s="26"/>
      <c r="R9" s="26"/>
      <c r="S9" s="26"/>
      <c r="T9" s="26"/>
      <c r="U9" s="26"/>
      <c r="V9" s="23"/>
    </row>
    <row r="10" spans="1:22" ht="15.75" hidden="1" customHeight="1" x14ac:dyDescent="0.2">
      <c r="A10" s="20"/>
      <c r="B10" s="216"/>
      <c r="C10" s="216"/>
      <c r="D10" s="216"/>
      <c r="E10" s="216"/>
      <c r="F10" s="165"/>
      <c r="G10" s="165"/>
      <c r="H10" s="20"/>
      <c r="I10" s="20"/>
      <c r="J10" s="20"/>
      <c r="K10" s="20"/>
      <c r="L10" s="20"/>
      <c r="N10" s="24"/>
      <c r="O10" s="26"/>
      <c r="P10" s="26"/>
      <c r="Q10" s="26"/>
      <c r="R10" s="26"/>
      <c r="S10" s="26"/>
      <c r="T10" s="26"/>
      <c r="U10" s="26"/>
      <c r="V10" s="23"/>
    </row>
    <row r="11" spans="1:22" ht="15" customHeight="1" x14ac:dyDescent="0.2">
      <c r="B11" s="216"/>
      <c r="C11" s="216"/>
      <c r="D11" s="216"/>
      <c r="E11" s="216"/>
      <c r="F11" s="165"/>
      <c r="G11" s="165"/>
      <c r="H11" s="20"/>
      <c r="I11" s="20"/>
      <c r="J11" s="20"/>
      <c r="K11" s="20"/>
      <c r="L11" s="20"/>
      <c r="N11" s="27"/>
      <c r="O11" s="28"/>
      <c r="P11" s="28"/>
      <c r="Q11" s="28"/>
      <c r="R11" s="28"/>
      <c r="S11" s="28"/>
      <c r="T11" s="28"/>
      <c r="U11" s="28"/>
      <c r="V11" s="28"/>
    </row>
    <row r="12" spans="1:22" ht="15.75" customHeight="1" x14ac:dyDescent="0.2">
      <c r="B12" s="216"/>
      <c r="C12" s="216"/>
      <c r="D12" s="216"/>
      <c r="E12" s="216"/>
      <c r="F12" s="165"/>
      <c r="G12" s="165"/>
      <c r="H12" s="20"/>
      <c r="I12" s="20"/>
      <c r="J12" s="20"/>
      <c r="K12" s="20"/>
      <c r="L12" s="20"/>
      <c r="N12" s="27"/>
      <c r="O12" s="28"/>
      <c r="P12" s="28"/>
      <c r="Q12" s="28"/>
      <c r="R12" s="28"/>
      <c r="S12" s="28"/>
      <c r="T12" s="28"/>
      <c r="U12" s="28"/>
      <c r="V12" s="28"/>
    </row>
    <row r="13" spans="1:22" ht="15" customHeight="1" x14ac:dyDescent="0.2">
      <c r="A13" s="38"/>
      <c r="B13" s="217" t="s">
        <v>268</v>
      </c>
      <c r="C13" s="217"/>
      <c r="D13" s="217"/>
      <c r="E13" s="217"/>
      <c r="F13" s="165"/>
      <c r="G13" s="165"/>
      <c r="H13" s="20"/>
      <c r="I13" s="20"/>
      <c r="J13" s="20"/>
      <c r="K13" s="20"/>
      <c r="L13" s="20"/>
      <c r="N13" s="27"/>
      <c r="O13" s="23"/>
      <c r="P13" s="23"/>
      <c r="Q13" s="23"/>
      <c r="R13" s="23"/>
      <c r="S13" s="23"/>
      <c r="T13" s="23"/>
      <c r="U13" s="23"/>
      <c r="V13" s="23"/>
    </row>
    <row r="14" spans="1:22" ht="15" customHeight="1" x14ac:dyDescent="0.2">
      <c r="A14" s="38"/>
      <c r="B14" s="217"/>
      <c r="C14" s="217"/>
      <c r="D14" s="217"/>
      <c r="E14" s="217"/>
      <c r="F14" s="165"/>
      <c r="G14" s="165"/>
      <c r="H14" s="20"/>
      <c r="I14" s="20"/>
      <c r="J14" s="20"/>
      <c r="K14" s="20"/>
      <c r="L14" s="20"/>
    </row>
    <row r="15" spans="1:22" ht="15" customHeight="1" x14ac:dyDescent="0.2">
      <c r="A15" s="38"/>
      <c r="B15" s="217"/>
      <c r="C15" s="217"/>
      <c r="D15" s="217"/>
      <c r="E15" s="217"/>
      <c r="F15" s="165"/>
      <c r="G15" s="165"/>
      <c r="H15" s="20"/>
      <c r="I15" s="20"/>
      <c r="J15" s="20"/>
      <c r="K15" s="20"/>
      <c r="L15" s="20"/>
    </row>
    <row r="16" spans="1:22" ht="15" customHeight="1" x14ac:dyDescent="0.2">
      <c r="A16" s="38"/>
      <c r="B16" s="212" t="s">
        <v>271</v>
      </c>
      <c r="C16" s="212"/>
      <c r="D16" s="212"/>
      <c r="E16" s="212"/>
      <c r="F16" s="169"/>
      <c r="G16" s="169"/>
      <c r="H16" s="20"/>
      <c r="I16" s="20"/>
      <c r="J16" s="20"/>
      <c r="K16" s="20"/>
      <c r="L16" s="20"/>
      <c r="S16" s="29"/>
    </row>
    <row r="17" spans="1:12" ht="15" customHeight="1" x14ac:dyDescent="0.2">
      <c r="A17" s="38"/>
      <c r="B17" s="212"/>
      <c r="C17" s="212"/>
      <c r="D17" s="212"/>
      <c r="E17" s="212"/>
      <c r="F17" s="169"/>
      <c r="G17" s="169"/>
      <c r="H17" s="20"/>
      <c r="I17" s="20"/>
      <c r="J17" s="20"/>
      <c r="K17" s="20"/>
      <c r="L17" s="20"/>
    </row>
    <row r="18" spans="1:12" ht="25.5" customHeight="1" x14ac:dyDescent="0.25">
      <c r="A18" s="38"/>
      <c r="B18" s="213" t="s">
        <v>330</v>
      </c>
      <c r="C18" s="213"/>
      <c r="D18" s="213"/>
      <c r="E18" s="213"/>
      <c r="F18" s="165"/>
      <c r="G18" s="165"/>
      <c r="H18" s="20"/>
      <c r="I18" s="20"/>
      <c r="J18" s="20"/>
      <c r="K18" s="20"/>
      <c r="L18" s="20"/>
    </row>
    <row r="19" spans="1:12" ht="18" customHeight="1" x14ac:dyDescent="0.25">
      <c r="A19" s="38"/>
      <c r="B19" s="214" t="s">
        <v>270</v>
      </c>
      <c r="C19" s="214"/>
      <c r="D19" s="214"/>
      <c r="E19" s="214"/>
      <c r="F19" s="165"/>
      <c r="G19" s="165"/>
      <c r="H19" s="20"/>
      <c r="I19" s="20"/>
      <c r="J19" s="20"/>
      <c r="K19" s="20"/>
      <c r="L19" s="20"/>
    </row>
    <row r="20" spans="1:12" ht="15" customHeight="1" x14ac:dyDescent="0.25">
      <c r="A20" s="38"/>
      <c r="B20" s="215" t="s">
        <v>287</v>
      </c>
      <c r="C20" s="215"/>
      <c r="D20" s="215"/>
      <c r="E20" s="215"/>
      <c r="F20" s="165"/>
      <c r="G20" s="165"/>
      <c r="H20" s="20"/>
      <c r="I20" s="20"/>
      <c r="J20" s="20"/>
      <c r="K20" s="20"/>
      <c r="L20" s="20"/>
    </row>
    <row r="21" spans="1:12" ht="15" customHeight="1" x14ac:dyDescent="0.25">
      <c r="A21" s="38"/>
      <c r="B21" s="38"/>
      <c r="C21" s="38"/>
      <c r="D21" s="38"/>
      <c r="E21" s="211"/>
      <c r="F21" s="211"/>
      <c r="G21" s="211"/>
      <c r="H21" s="20"/>
      <c r="I21" s="20"/>
      <c r="J21" s="20"/>
      <c r="K21" s="20"/>
      <c r="L21" s="20"/>
    </row>
    <row r="22" spans="1:12" ht="15" x14ac:dyDescent="0.2">
      <c r="A22" s="49"/>
      <c r="B22" s="209" t="s">
        <v>283</v>
      </c>
      <c r="J22" s="20"/>
      <c r="K22" s="20"/>
      <c r="L22" s="20"/>
    </row>
    <row r="23" spans="1:12" ht="15" x14ac:dyDescent="0.2">
      <c r="A23" s="49"/>
      <c r="J23" s="20"/>
      <c r="K23" s="20"/>
      <c r="L23" s="20"/>
    </row>
    <row r="24" spans="1:12" ht="15" x14ac:dyDescent="0.2">
      <c r="A24" s="49"/>
      <c r="J24" s="20"/>
      <c r="K24" s="20"/>
      <c r="L24" s="20"/>
    </row>
    <row r="25" spans="1:12" ht="15" hidden="1" customHeight="1" x14ac:dyDescent="0.2">
      <c r="A25" s="20"/>
      <c r="J25" s="20"/>
      <c r="K25" s="20"/>
      <c r="L25" s="20"/>
    </row>
  </sheetData>
  <sheetProtection password="DF57" sheet="1" objects="1" scenarios="1" selectLockedCells="1"/>
  <mergeCells count="11">
    <mergeCell ref="N3:V4"/>
    <mergeCell ref="D4:H7"/>
    <mergeCell ref="N5:T5"/>
    <mergeCell ref="B8:E12"/>
    <mergeCell ref="B13:E15"/>
    <mergeCell ref="E21:G21"/>
    <mergeCell ref="B22:I1048576"/>
    <mergeCell ref="B16:E17"/>
    <mergeCell ref="B18:E18"/>
    <mergeCell ref="B19:E19"/>
    <mergeCell ref="B20:E20"/>
  </mergeCells>
  <pageMargins left="0.7" right="0.7" top="0.75" bottom="0.75" header="0.3" footer="0.3"/>
  <pageSetup paperSize="9"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showRowColHeaders="0" zoomScale="130" zoomScaleNormal="130" zoomScaleSheetLayoutView="180" workbookViewId="0"/>
  </sheetViews>
  <sheetFormatPr defaultColWidth="0" defaultRowHeight="0" customHeight="1" zeroHeight="1" x14ac:dyDescent="0.2"/>
  <cols>
    <col min="1" max="1" width="0.5546875" style="19" customWidth="1"/>
    <col min="2" max="2" width="9.88671875" style="49" customWidth="1"/>
    <col min="3" max="3" width="8.5546875" style="49" customWidth="1"/>
    <col min="4" max="4" width="7.33203125" style="49" customWidth="1"/>
    <col min="5" max="7" width="11" style="49" customWidth="1"/>
    <col min="8" max="8" width="7.33203125" style="49" customWidth="1"/>
    <col min="9" max="9" width="8.5546875" style="49" customWidth="1"/>
    <col min="10" max="10" width="8.21875" style="19" customWidth="1"/>
    <col min="11" max="11" width="0.109375" style="19" customWidth="1"/>
    <col min="12" max="16384" width="8.88671875" style="19" hidden="1"/>
  </cols>
  <sheetData>
    <row r="1" spans="1:22" ht="15" x14ac:dyDescent="0.2">
      <c r="A1" s="20"/>
      <c r="B1" s="20"/>
      <c r="C1" s="20"/>
      <c r="D1" s="20"/>
      <c r="E1" s="20"/>
      <c r="F1" s="20"/>
      <c r="G1" s="20"/>
      <c r="H1" s="20"/>
      <c r="I1" s="20"/>
      <c r="J1" s="20"/>
      <c r="K1" s="20"/>
      <c r="L1" s="20"/>
    </row>
    <row r="2" spans="1:22" ht="35.25" x14ac:dyDescent="0.5">
      <c r="A2" s="20"/>
      <c r="B2" s="20"/>
      <c r="C2" s="20"/>
      <c r="D2" s="22"/>
      <c r="E2" s="19"/>
      <c r="F2" s="20"/>
      <c r="G2" s="20"/>
      <c r="H2" s="20"/>
      <c r="I2" s="20"/>
      <c r="J2" s="20"/>
      <c r="K2" s="20"/>
      <c r="L2" s="20"/>
    </row>
    <row r="3" spans="1:22" ht="15" x14ac:dyDescent="0.2">
      <c r="A3" s="20"/>
      <c r="B3" s="20"/>
      <c r="C3" s="20"/>
      <c r="D3" s="20"/>
      <c r="E3" s="20"/>
      <c r="F3" s="20"/>
      <c r="G3" s="20"/>
      <c r="H3" s="20"/>
      <c r="I3" s="20"/>
      <c r="J3" s="20"/>
      <c r="K3" s="20"/>
      <c r="L3" s="20"/>
      <c r="N3" s="187"/>
      <c r="O3" s="187"/>
      <c r="P3" s="187"/>
      <c r="Q3" s="187"/>
      <c r="R3" s="187"/>
      <c r="S3" s="187"/>
      <c r="T3" s="187"/>
      <c r="U3" s="187"/>
      <c r="V3" s="187"/>
    </row>
    <row r="4" spans="1:22" ht="15" x14ac:dyDescent="0.2">
      <c r="A4" s="20"/>
      <c r="B4" s="20"/>
      <c r="C4" s="20"/>
      <c r="D4" s="206" t="s">
        <v>285</v>
      </c>
      <c r="E4" s="206"/>
      <c r="F4" s="206"/>
      <c r="G4" s="206"/>
      <c r="H4" s="206"/>
      <c r="I4" s="20"/>
      <c r="J4" s="20"/>
      <c r="K4" s="20"/>
      <c r="L4" s="20"/>
      <c r="N4" s="187"/>
      <c r="O4" s="187"/>
      <c r="P4" s="187"/>
      <c r="Q4" s="187"/>
      <c r="R4" s="187"/>
      <c r="S4" s="187"/>
      <c r="T4" s="187"/>
      <c r="U4" s="187"/>
      <c r="V4" s="187"/>
    </row>
    <row r="5" spans="1:22" ht="15" x14ac:dyDescent="0.2">
      <c r="A5" s="20"/>
      <c r="B5" s="20"/>
      <c r="C5" s="20"/>
      <c r="D5" s="206"/>
      <c r="E5" s="206"/>
      <c r="F5" s="206"/>
      <c r="G5" s="206"/>
      <c r="H5" s="206"/>
      <c r="I5" s="20"/>
      <c r="J5" s="20"/>
      <c r="K5" s="20"/>
      <c r="L5" s="20"/>
      <c r="N5" s="188"/>
      <c r="O5" s="188"/>
      <c r="P5" s="188"/>
      <c r="Q5" s="188"/>
      <c r="R5" s="188"/>
      <c r="S5" s="188"/>
      <c r="T5" s="188"/>
      <c r="U5" s="23"/>
      <c r="V5" s="23"/>
    </row>
    <row r="6" spans="1:22" ht="32.25" customHeight="1" x14ac:dyDescent="0.2">
      <c r="A6" s="20"/>
      <c r="B6" s="20"/>
      <c r="C6" s="31"/>
      <c r="D6" s="206"/>
      <c r="E6" s="206"/>
      <c r="F6" s="206"/>
      <c r="G6" s="206"/>
      <c r="H6" s="206"/>
      <c r="I6" s="20"/>
      <c r="J6" s="20"/>
      <c r="K6" s="20"/>
      <c r="L6" s="20"/>
      <c r="N6" s="24"/>
      <c r="O6" s="23"/>
      <c r="P6" s="23"/>
      <c r="Q6" s="23"/>
      <c r="R6" s="23"/>
      <c r="S6" s="23"/>
      <c r="T6" s="23"/>
      <c r="U6" s="23"/>
      <c r="V6" s="23"/>
    </row>
    <row r="7" spans="1:22" ht="15" hidden="1" x14ac:dyDescent="0.2">
      <c r="A7" s="20"/>
      <c r="B7" s="20"/>
      <c r="C7" s="31"/>
      <c r="D7" s="206"/>
      <c r="E7" s="206"/>
      <c r="F7" s="206"/>
      <c r="G7" s="206"/>
      <c r="H7" s="206"/>
      <c r="I7" s="20"/>
      <c r="J7" s="20"/>
      <c r="K7" s="20"/>
      <c r="L7" s="20"/>
      <c r="N7" s="25"/>
      <c r="O7" s="23"/>
      <c r="P7" s="23"/>
      <c r="Q7" s="23"/>
      <c r="R7" s="23"/>
      <c r="S7" s="23"/>
      <c r="T7" s="23"/>
      <c r="U7" s="23"/>
      <c r="V7" s="23"/>
    </row>
    <row r="8" spans="1:22" ht="15" customHeight="1" x14ac:dyDescent="0.2">
      <c r="A8" s="20"/>
      <c r="B8" s="175"/>
      <c r="C8" s="175"/>
      <c r="D8" s="175"/>
      <c r="E8" s="175"/>
      <c r="F8" s="174"/>
      <c r="G8" s="174"/>
      <c r="H8" s="20"/>
      <c r="I8" s="20"/>
      <c r="J8" s="20"/>
      <c r="K8" s="20"/>
      <c r="L8" s="20"/>
      <c r="N8" s="24"/>
      <c r="O8" s="26"/>
      <c r="P8" s="26"/>
      <c r="Q8" s="26"/>
      <c r="R8" s="26"/>
      <c r="S8" s="26"/>
      <c r="T8" s="26"/>
      <c r="U8" s="26"/>
      <c r="V8" s="23"/>
    </row>
    <row r="9" spans="1:22" ht="15" customHeight="1" x14ac:dyDescent="0.2">
      <c r="A9" s="20"/>
      <c r="B9" s="175"/>
      <c r="C9" s="175"/>
      <c r="D9" s="175"/>
      <c r="E9" s="175"/>
      <c r="F9" s="174"/>
      <c r="G9" s="174"/>
      <c r="H9" s="20"/>
      <c r="I9" s="20"/>
      <c r="J9" s="20"/>
      <c r="K9" s="20"/>
      <c r="L9" s="20"/>
      <c r="N9" s="25"/>
      <c r="O9" s="26"/>
      <c r="P9" s="26"/>
      <c r="Q9" s="26"/>
      <c r="R9" s="26"/>
      <c r="S9" s="26"/>
      <c r="T9" s="26"/>
      <c r="U9" s="26"/>
      <c r="V9" s="23"/>
    </row>
    <row r="10" spans="1:22" ht="15.75" hidden="1" customHeight="1" x14ac:dyDescent="0.2">
      <c r="A10" s="20"/>
      <c r="B10" s="175"/>
      <c r="C10" s="175"/>
      <c r="D10" s="175"/>
      <c r="E10" s="175"/>
      <c r="F10" s="174"/>
      <c r="G10" s="174"/>
      <c r="H10" s="20"/>
      <c r="I10" s="20"/>
      <c r="J10" s="20"/>
      <c r="K10" s="20"/>
      <c r="L10" s="20"/>
      <c r="N10" s="24"/>
      <c r="O10" s="26"/>
      <c r="P10" s="26"/>
      <c r="Q10" s="26"/>
      <c r="R10" s="26"/>
      <c r="S10" s="26"/>
      <c r="T10" s="26"/>
      <c r="U10" s="26"/>
      <c r="V10" s="23"/>
    </row>
    <row r="11" spans="1:22" ht="15" customHeight="1" x14ac:dyDescent="0.2">
      <c r="B11" s="175"/>
      <c r="C11" s="175"/>
      <c r="D11" s="175"/>
      <c r="E11" s="175"/>
      <c r="F11" s="174"/>
      <c r="G11" s="174"/>
      <c r="H11" s="20"/>
      <c r="I11" s="20"/>
      <c r="J11" s="20"/>
      <c r="K11" s="20"/>
      <c r="L11" s="20"/>
      <c r="N11" s="27"/>
      <c r="O11" s="28"/>
      <c r="P11" s="28"/>
      <c r="Q11" s="28"/>
      <c r="R11" s="28"/>
      <c r="S11" s="28"/>
      <c r="T11" s="28"/>
      <c r="U11" s="28"/>
      <c r="V11" s="28"/>
    </row>
    <row r="12" spans="1:22" ht="15.75" customHeight="1" x14ac:dyDescent="0.2">
      <c r="B12" s="175"/>
      <c r="C12" s="175"/>
      <c r="D12" s="175"/>
      <c r="E12" s="175"/>
      <c r="F12" s="174"/>
      <c r="G12" s="174"/>
      <c r="H12" s="20"/>
      <c r="I12" s="20"/>
      <c r="J12" s="20"/>
      <c r="K12" s="20"/>
      <c r="L12" s="20"/>
      <c r="N12" s="27"/>
      <c r="O12" s="28"/>
      <c r="P12" s="28"/>
      <c r="Q12" s="28"/>
      <c r="R12" s="28"/>
      <c r="S12" s="28"/>
      <c r="T12" s="28"/>
      <c r="U12" s="28"/>
      <c r="V12" s="28"/>
    </row>
    <row r="13" spans="1:22" ht="15" customHeight="1" x14ac:dyDescent="0.2">
      <c r="A13" s="38"/>
      <c r="B13" s="176"/>
      <c r="C13" s="176"/>
      <c r="D13" s="176"/>
      <c r="E13" s="176"/>
      <c r="F13" s="174"/>
      <c r="G13" s="174"/>
      <c r="H13" s="20"/>
      <c r="I13" s="20"/>
      <c r="J13" s="20"/>
      <c r="K13" s="20"/>
      <c r="L13" s="20"/>
      <c r="N13" s="27"/>
      <c r="O13" s="23"/>
      <c r="P13" s="23"/>
      <c r="Q13" s="23"/>
      <c r="R13" s="23"/>
      <c r="S13" s="23"/>
      <c r="T13" s="23"/>
      <c r="U13" s="23"/>
      <c r="V13" s="23"/>
    </row>
    <row r="14" spans="1:22" ht="15" customHeight="1" x14ac:dyDescent="0.2">
      <c r="A14" s="38"/>
      <c r="B14" s="176"/>
      <c r="C14" s="176"/>
      <c r="D14" s="176"/>
      <c r="E14" s="176"/>
      <c r="F14" s="174"/>
      <c r="G14" s="174"/>
      <c r="H14" s="20"/>
      <c r="I14" s="20"/>
      <c r="J14" s="20"/>
      <c r="K14" s="20"/>
      <c r="L14" s="20"/>
    </row>
    <row r="15" spans="1:22" ht="15" customHeight="1" x14ac:dyDescent="0.2">
      <c r="A15" s="38"/>
      <c r="B15" s="176"/>
      <c r="C15" s="176"/>
      <c r="D15" s="176"/>
      <c r="E15" s="176"/>
      <c r="F15" s="174"/>
      <c r="G15" s="174"/>
      <c r="H15" s="20"/>
      <c r="I15" s="20"/>
      <c r="J15" s="20"/>
      <c r="K15" s="20"/>
      <c r="L15" s="20"/>
    </row>
    <row r="16" spans="1:22" ht="15" customHeight="1" x14ac:dyDescent="0.25">
      <c r="A16" s="38"/>
      <c r="B16" s="169"/>
      <c r="C16" s="169"/>
      <c r="D16" s="169"/>
      <c r="E16" s="169"/>
      <c r="F16" s="169"/>
      <c r="G16" s="169"/>
      <c r="H16" s="20"/>
      <c r="I16" s="20"/>
      <c r="J16" s="20"/>
      <c r="K16" s="20"/>
      <c r="L16" s="20"/>
      <c r="S16" s="29"/>
    </row>
    <row r="17" spans="1:12" ht="15" customHeight="1" x14ac:dyDescent="0.25">
      <c r="A17" s="38"/>
      <c r="B17" s="169"/>
      <c r="C17" s="169"/>
      <c r="D17" s="169"/>
      <c r="E17" s="169"/>
      <c r="F17" s="169"/>
      <c r="G17" s="169"/>
      <c r="H17" s="20"/>
      <c r="I17" s="20"/>
      <c r="J17" s="20"/>
      <c r="K17" s="20"/>
      <c r="L17" s="20"/>
    </row>
    <row r="18" spans="1:12" ht="25.5" customHeight="1" x14ac:dyDescent="0.25">
      <c r="A18" s="38"/>
      <c r="B18" s="177"/>
      <c r="C18" s="177"/>
      <c r="D18" s="177"/>
      <c r="E18" s="177"/>
      <c r="F18" s="174"/>
      <c r="G18" s="174"/>
      <c r="H18" s="20"/>
      <c r="I18" s="20"/>
      <c r="J18" s="20"/>
      <c r="K18" s="20"/>
      <c r="L18" s="20"/>
    </row>
    <row r="19" spans="1:12" ht="18" customHeight="1" x14ac:dyDescent="0.25">
      <c r="A19" s="38"/>
      <c r="B19" s="178"/>
      <c r="C19" s="178"/>
      <c r="D19" s="178"/>
      <c r="E19" s="178"/>
      <c r="F19" s="174"/>
      <c r="G19" s="174"/>
      <c r="H19" s="20"/>
      <c r="I19" s="20"/>
      <c r="J19" s="20"/>
      <c r="K19" s="20"/>
      <c r="L19" s="20"/>
    </row>
    <row r="20" spans="1:12" ht="15" customHeight="1" x14ac:dyDescent="0.25">
      <c r="A20" s="38"/>
      <c r="B20" s="179"/>
      <c r="C20" s="179"/>
      <c r="D20" s="179"/>
      <c r="E20" s="179"/>
      <c r="F20" s="174"/>
      <c r="G20" s="174"/>
      <c r="H20" s="20"/>
      <c r="I20" s="20"/>
      <c r="J20" s="20"/>
      <c r="K20" s="20"/>
      <c r="L20" s="20"/>
    </row>
    <row r="21" spans="1:12" ht="15" customHeight="1" x14ac:dyDescent="0.25">
      <c r="A21" s="38"/>
      <c r="B21" s="38"/>
      <c r="C21" s="38"/>
      <c r="D21" s="38"/>
      <c r="E21" s="180"/>
      <c r="F21" s="180"/>
      <c r="G21" s="180"/>
      <c r="H21" s="20"/>
      <c r="I21" s="20"/>
      <c r="J21" s="20"/>
      <c r="K21" s="20"/>
      <c r="L21" s="20"/>
    </row>
    <row r="22" spans="1:12" ht="15" x14ac:dyDescent="0.25">
      <c r="A22" s="49"/>
      <c r="J22" s="20"/>
      <c r="K22" s="20"/>
      <c r="L22" s="20"/>
    </row>
    <row r="23" spans="1:12" ht="15" x14ac:dyDescent="0.2">
      <c r="A23" s="49"/>
      <c r="J23" s="20"/>
      <c r="K23" s="20"/>
      <c r="L23" s="20"/>
    </row>
    <row r="24" spans="1:12" ht="15" x14ac:dyDescent="0.2">
      <c r="A24" s="49"/>
      <c r="J24" s="20"/>
      <c r="K24" s="20"/>
      <c r="L24" s="20"/>
    </row>
    <row r="25" spans="1:12" ht="15" hidden="1" customHeight="1" x14ac:dyDescent="0.2">
      <c r="A25" s="20"/>
      <c r="J25" s="20"/>
      <c r="K25" s="20"/>
      <c r="L25" s="20"/>
    </row>
  </sheetData>
  <sheetProtection password="DF57" sheet="1" objects="1" scenarios="1" selectLockedCells="1"/>
  <mergeCells count="3">
    <mergeCell ref="N3:V4"/>
    <mergeCell ref="D4:H7"/>
    <mergeCell ref="N5:T5"/>
  </mergeCells>
  <pageMargins left="0.7" right="0.7" top="0.75" bottom="0.75" header="0.3" footer="0.3"/>
  <pageSetup paperSize="9"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RowColHeaders="0" zoomScale="130" zoomScaleNormal="130" zoomScaleSheetLayoutView="140" workbookViewId="0">
      <selection activeCell="I9" sqref="I9"/>
    </sheetView>
  </sheetViews>
  <sheetFormatPr defaultColWidth="0" defaultRowHeight="15" customHeight="1" zeroHeight="1" x14ac:dyDescent="0.2"/>
  <cols>
    <col min="1" max="1" width="1.109375" style="19" customWidth="1"/>
    <col min="2" max="2" width="9.88671875" style="19" customWidth="1"/>
    <col min="3" max="7" width="8.88671875" style="19" customWidth="1"/>
    <col min="8" max="8" width="10.21875" style="19" customWidth="1"/>
    <col min="9" max="9" width="8.88671875" style="19" customWidth="1"/>
    <col min="10" max="10" width="6.88671875" style="19" customWidth="1"/>
    <col min="11" max="11" width="0.33203125" style="19" customWidth="1"/>
    <col min="12" max="16384" width="8.88671875" style="19" hidden="1"/>
  </cols>
  <sheetData>
    <row r="1" spans="1:22" x14ac:dyDescent="0.2">
      <c r="A1" s="20"/>
      <c r="B1" s="20"/>
      <c r="C1" s="20"/>
      <c r="D1" s="20"/>
      <c r="E1" s="20"/>
      <c r="F1" s="20"/>
      <c r="G1" s="20"/>
      <c r="H1" s="20"/>
      <c r="I1" s="20"/>
      <c r="J1" s="20"/>
      <c r="K1" s="20"/>
      <c r="L1" s="20"/>
    </row>
    <row r="2" spans="1:22" ht="35.25" x14ac:dyDescent="0.5">
      <c r="A2" s="20"/>
      <c r="B2" s="20"/>
      <c r="C2" s="20"/>
      <c r="D2" s="22"/>
      <c r="F2" s="20"/>
      <c r="G2" s="20"/>
      <c r="H2" s="20"/>
      <c r="I2" s="20"/>
      <c r="J2" s="20"/>
      <c r="K2" s="20"/>
      <c r="L2" s="20"/>
    </row>
    <row r="3" spans="1:22" x14ac:dyDescent="0.2">
      <c r="A3" s="20"/>
      <c r="B3" s="20"/>
      <c r="C3" s="20"/>
      <c r="D3" s="20"/>
      <c r="E3" s="20"/>
      <c r="F3" s="20"/>
      <c r="G3" s="20"/>
      <c r="H3" s="20"/>
      <c r="I3" s="20"/>
      <c r="J3" s="20"/>
      <c r="K3" s="20"/>
      <c r="L3" s="20"/>
      <c r="N3" s="187"/>
      <c r="O3" s="187"/>
      <c r="P3" s="187"/>
      <c r="Q3" s="187"/>
      <c r="R3" s="187"/>
      <c r="S3" s="187"/>
      <c r="T3" s="187"/>
      <c r="U3" s="187"/>
      <c r="V3" s="187"/>
    </row>
    <row r="4" spans="1:22" x14ac:dyDescent="0.2">
      <c r="A4" s="20"/>
      <c r="B4" s="20"/>
      <c r="C4" s="20"/>
      <c r="D4" s="206" t="s">
        <v>109</v>
      </c>
      <c r="E4" s="206"/>
      <c r="F4" s="206"/>
      <c r="G4" s="206"/>
      <c r="H4" s="206"/>
      <c r="I4" s="20"/>
      <c r="J4" s="20"/>
      <c r="K4" s="20"/>
      <c r="L4" s="20"/>
      <c r="N4" s="187"/>
      <c r="O4" s="187"/>
      <c r="P4" s="187"/>
      <c r="Q4" s="187"/>
      <c r="R4" s="187"/>
      <c r="S4" s="187"/>
      <c r="T4" s="187"/>
      <c r="U4" s="187"/>
      <c r="V4" s="187"/>
    </row>
    <row r="5" spans="1:22" x14ac:dyDescent="0.2">
      <c r="A5" s="20"/>
      <c r="B5" s="20"/>
      <c r="C5" s="20"/>
      <c r="D5" s="206"/>
      <c r="E5" s="206"/>
      <c r="F5" s="206"/>
      <c r="G5" s="206"/>
      <c r="H5" s="206"/>
      <c r="I5" s="20"/>
      <c r="J5" s="20"/>
      <c r="K5" s="20"/>
      <c r="L5" s="20"/>
      <c r="N5" s="188"/>
      <c r="O5" s="188"/>
      <c r="P5" s="188"/>
      <c r="Q5" s="188"/>
      <c r="R5" s="188"/>
      <c r="S5" s="188"/>
      <c r="T5" s="188"/>
      <c r="U5" s="23"/>
      <c r="V5" s="23"/>
    </row>
    <row r="6" spans="1:22" ht="30" customHeight="1" x14ac:dyDescent="0.2">
      <c r="A6" s="20"/>
      <c r="B6" s="20"/>
      <c r="C6" s="31"/>
      <c r="D6" s="206"/>
      <c r="E6" s="206"/>
      <c r="F6" s="206"/>
      <c r="G6" s="206"/>
      <c r="H6" s="206"/>
      <c r="I6" s="20"/>
      <c r="J6" s="20"/>
      <c r="K6" s="20"/>
      <c r="L6" s="20"/>
      <c r="N6" s="24"/>
      <c r="O6" s="23"/>
      <c r="P6" s="23"/>
      <c r="Q6" s="23"/>
      <c r="R6" s="23"/>
      <c r="S6" s="23"/>
      <c r="T6" s="23"/>
      <c r="U6" s="23"/>
      <c r="V6" s="23"/>
    </row>
    <row r="7" spans="1:22" x14ac:dyDescent="0.2">
      <c r="A7" s="20"/>
      <c r="B7" s="51"/>
      <c r="C7" s="31"/>
      <c r="D7" s="206"/>
      <c r="E7" s="206"/>
      <c r="F7" s="206"/>
      <c r="G7" s="206"/>
      <c r="H7" s="206"/>
      <c r="I7" s="20"/>
      <c r="J7" s="20"/>
      <c r="K7" s="20"/>
      <c r="L7" s="20"/>
      <c r="N7" s="25"/>
      <c r="O7" s="23"/>
      <c r="P7" s="23"/>
      <c r="Q7" s="23"/>
      <c r="R7" s="23"/>
      <c r="S7" s="23"/>
      <c r="T7" s="23"/>
      <c r="U7" s="23"/>
      <c r="V7" s="23"/>
    </row>
    <row r="8" spans="1:22" ht="15.6" x14ac:dyDescent="0.3">
      <c r="A8" s="20"/>
      <c r="B8" s="57" t="s">
        <v>331</v>
      </c>
      <c r="C8" s="58"/>
      <c r="D8" s="58"/>
      <c r="E8" s="54"/>
      <c r="F8" s="54"/>
      <c r="G8" s="59"/>
      <c r="I8" s="59"/>
      <c r="J8" s="60"/>
      <c r="K8" s="20"/>
      <c r="L8" s="20"/>
      <c r="N8" s="24"/>
      <c r="O8" s="26"/>
      <c r="P8" s="26"/>
      <c r="Q8" s="26"/>
      <c r="R8" s="26"/>
      <c r="S8" s="26"/>
      <c r="T8" s="26"/>
      <c r="U8" s="26"/>
      <c r="V8" s="23"/>
    </row>
    <row r="9" spans="1:22" ht="15.6" x14ac:dyDescent="0.3">
      <c r="A9" s="20"/>
      <c r="B9" s="65" t="s">
        <v>332</v>
      </c>
      <c r="C9" s="53"/>
      <c r="D9" s="53"/>
      <c r="E9" s="59"/>
      <c r="F9" s="59"/>
      <c r="G9" s="59"/>
      <c r="H9" s="59"/>
      <c r="J9" s="64" t="s">
        <v>111</v>
      </c>
      <c r="K9" s="20"/>
      <c r="L9" s="20"/>
      <c r="N9" s="25"/>
      <c r="O9" s="26"/>
      <c r="P9" s="26"/>
      <c r="Q9" s="26"/>
      <c r="R9" s="26"/>
      <c r="S9" s="26"/>
      <c r="T9" s="26"/>
      <c r="U9" s="26"/>
      <c r="V9" s="23"/>
    </row>
    <row r="10" spans="1:22" ht="15.75" hidden="1" customHeight="1" x14ac:dyDescent="0.25">
      <c r="A10" s="20"/>
      <c r="B10" s="62"/>
      <c r="C10" s="55"/>
      <c r="D10" s="55"/>
      <c r="E10" s="55"/>
      <c r="F10" s="55"/>
      <c r="G10" s="59"/>
      <c r="H10" s="59"/>
      <c r="I10" s="59"/>
      <c r="J10" s="60"/>
      <c r="K10" s="20"/>
      <c r="L10" s="20"/>
      <c r="N10" s="24"/>
      <c r="O10" s="26"/>
      <c r="P10" s="26"/>
      <c r="Q10" s="26"/>
      <c r="R10" s="26"/>
      <c r="S10" s="26"/>
      <c r="T10" s="26"/>
      <c r="U10" s="26"/>
      <c r="V10" s="23"/>
    </row>
    <row r="11" spans="1:22" ht="15" customHeight="1" x14ac:dyDescent="0.3">
      <c r="B11" s="61" t="s">
        <v>333</v>
      </c>
      <c r="C11" s="61"/>
      <c r="D11" s="61"/>
      <c r="E11" s="63"/>
      <c r="F11" s="59"/>
      <c r="G11" s="59"/>
      <c r="H11" s="59"/>
      <c r="I11" s="59"/>
      <c r="J11" s="60"/>
      <c r="K11" s="20"/>
      <c r="L11" s="20"/>
      <c r="N11" s="27"/>
      <c r="O11" s="28"/>
      <c r="P11" s="28"/>
      <c r="Q11" s="28"/>
      <c r="R11" s="28"/>
      <c r="S11" s="28"/>
      <c r="T11" s="28"/>
      <c r="U11" s="28"/>
      <c r="V11" s="28"/>
    </row>
    <row r="12" spans="1:22" ht="15.75" customHeight="1" x14ac:dyDescent="0.25">
      <c r="B12" s="61"/>
      <c r="C12" s="61"/>
      <c r="D12" s="61"/>
      <c r="E12" s="63"/>
      <c r="F12" s="56"/>
      <c r="G12" s="59"/>
      <c r="H12" s="59"/>
      <c r="I12" s="59"/>
      <c r="J12" s="60"/>
      <c r="K12" s="20"/>
      <c r="L12" s="20"/>
      <c r="N12" s="27"/>
      <c r="O12" s="28"/>
      <c r="P12" s="28"/>
      <c r="Q12" s="28"/>
      <c r="R12" s="28"/>
      <c r="S12" s="28"/>
      <c r="T12" s="28"/>
      <c r="U12" s="28"/>
      <c r="V12" s="28"/>
    </row>
    <row r="13" spans="1:22" ht="15" customHeight="1" x14ac:dyDescent="0.25">
      <c r="A13" s="38"/>
      <c r="B13" s="58"/>
      <c r="C13" s="61"/>
      <c r="D13" s="61"/>
      <c r="E13" s="63"/>
      <c r="F13" s="56"/>
      <c r="G13" s="59"/>
      <c r="H13" s="59"/>
      <c r="I13" s="59"/>
      <c r="J13" s="60"/>
      <c r="K13" s="20"/>
      <c r="L13" s="20"/>
      <c r="N13" s="27"/>
      <c r="O13" s="23"/>
      <c r="P13" s="23"/>
      <c r="Q13" s="23"/>
      <c r="R13" s="23"/>
      <c r="S13" s="23"/>
      <c r="T13" s="23"/>
      <c r="U13" s="23"/>
      <c r="V13" s="23"/>
    </row>
    <row r="14" spans="1:22" ht="15.6" x14ac:dyDescent="0.3">
      <c r="A14" s="38"/>
      <c r="B14" s="57" t="s">
        <v>114</v>
      </c>
      <c r="C14" s="61"/>
      <c r="D14" s="61"/>
      <c r="E14" s="63"/>
      <c r="F14" s="59"/>
      <c r="G14" s="59"/>
      <c r="H14" s="59"/>
      <c r="I14" s="59"/>
      <c r="J14" s="60"/>
      <c r="K14" s="20"/>
      <c r="L14" s="20"/>
    </row>
    <row r="15" spans="1:22" ht="15.6" x14ac:dyDescent="0.3">
      <c r="A15" s="38"/>
      <c r="B15" s="219" t="s">
        <v>113</v>
      </c>
      <c r="C15" s="219"/>
      <c r="D15" s="219"/>
      <c r="E15" s="219"/>
      <c r="F15" s="219"/>
      <c r="G15" s="59"/>
      <c r="H15" s="59"/>
      <c r="I15" s="59"/>
      <c r="J15" s="60"/>
      <c r="K15" s="20"/>
      <c r="L15" s="20"/>
    </row>
    <row r="16" spans="1:22" ht="15.6" x14ac:dyDescent="0.3">
      <c r="A16" s="38"/>
      <c r="B16" s="61"/>
      <c r="C16" s="61"/>
      <c r="D16" s="61"/>
      <c r="E16" s="63"/>
      <c r="F16" s="59"/>
      <c r="G16" s="59"/>
      <c r="H16" s="59"/>
      <c r="I16" s="59"/>
      <c r="J16" s="60"/>
      <c r="K16" s="20"/>
      <c r="L16" s="20"/>
      <c r="S16" s="29"/>
    </row>
    <row r="17" spans="1:12" ht="6.6" customHeight="1" x14ac:dyDescent="0.3">
      <c r="A17" s="38"/>
      <c r="B17" s="62"/>
      <c r="C17" s="61"/>
      <c r="D17" s="61"/>
      <c r="E17" s="63"/>
      <c r="F17" s="59"/>
      <c r="G17" s="59"/>
      <c r="H17" s="59"/>
      <c r="I17" s="59"/>
      <c r="J17" s="60"/>
      <c r="K17" s="20"/>
      <c r="L17" s="20"/>
    </row>
    <row r="18" spans="1:12" ht="15.6" customHeight="1" x14ac:dyDescent="0.2">
      <c r="A18" s="38"/>
      <c r="B18" s="221" t="s">
        <v>334</v>
      </c>
      <c r="C18" s="221"/>
      <c r="D18" s="221"/>
      <c r="E18" s="221"/>
      <c r="F18" s="221"/>
      <c r="G18" s="221"/>
      <c r="H18" s="221"/>
      <c r="I18" s="221"/>
      <c r="J18" s="221"/>
      <c r="K18" s="20"/>
      <c r="L18" s="20"/>
    </row>
    <row r="19" spans="1:12" ht="15.6" customHeight="1" x14ac:dyDescent="0.2">
      <c r="A19" s="38"/>
      <c r="B19" s="221"/>
      <c r="C19" s="221"/>
      <c r="D19" s="221"/>
      <c r="E19" s="221"/>
      <c r="F19" s="221"/>
      <c r="G19" s="221"/>
      <c r="H19" s="221"/>
      <c r="I19" s="221"/>
      <c r="J19" s="221"/>
      <c r="K19" s="20"/>
      <c r="L19" s="20"/>
    </row>
    <row r="20" spans="1:12" s="147" customFormat="1" ht="24.75" customHeight="1" x14ac:dyDescent="0.3">
      <c r="A20" s="145"/>
      <c r="B20" s="220" t="s">
        <v>112</v>
      </c>
      <c r="C20" s="220"/>
      <c r="D20" s="220"/>
      <c r="E20" s="220"/>
      <c r="F20" s="220"/>
      <c r="G20" s="220"/>
      <c r="H20" s="220"/>
      <c r="I20" s="220"/>
      <c r="J20" s="220"/>
      <c r="K20" s="146"/>
      <c r="L20" s="146"/>
    </row>
    <row r="21" spans="1:12" ht="23.25" customHeight="1" x14ac:dyDescent="0.3">
      <c r="A21" s="38"/>
      <c r="B21" s="218"/>
      <c r="C21" s="218"/>
      <c r="D21" s="218"/>
      <c r="E21" s="218"/>
      <c r="F21" s="218"/>
      <c r="G21" s="218"/>
      <c r="H21" s="218"/>
      <c r="I21" s="66"/>
      <c r="J21" s="66"/>
      <c r="K21" s="20"/>
      <c r="L21" s="20"/>
    </row>
    <row r="22" spans="1:12" ht="15" customHeight="1" x14ac:dyDescent="0.25">
      <c r="A22" s="49"/>
      <c r="B22" s="52"/>
      <c r="C22" s="52"/>
      <c r="D22" s="52"/>
      <c r="E22" s="52"/>
      <c r="F22" s="52"/>
      <c r="G22" s="52"/>
      <c r="H22" s="52"/>
      <c r="I22" s="52"/>
      <c r="J22" s="20"/>
      <c r="K22" s="20"/>
      <c r="L22" s="20"/>
    </row>
    <row r="23" spans="1:12" ht="8.25" hidden="1" customHeight="1" x14ac:dyDescent="0.2">
      <c r="A23" s="49"/>
      <c r="B23" s="52"/>
      <c r="C23" s="52"/>
      <c r="D23" s="52"/>
      <c r="E23" s="52"/>
      <c r="F23" s="52"/>
      <c r="G23" s="52"/>
      <c r="H23" s="52"/>
      <c r="I23" s="52"/>
      <c r="J23" s="20"/>
      <c r="K23" s="20"/>
      <c r="L23" s="20"/>
    </row>
    <row r="24" spans="1:12" ht="18.75" customHeight="1" x14ac:dyDescent="0.2">
      <c r="A24" s="49"/>
      <c r="C24" s="61"/>
      <c r="D24" s="49"/>
      <c r="E24" s="49"/>
      <c r="F24" s="49"/>
      <c r="G24" s="49"/>
      <c r="H24" s="49"/>
      <c r="I24" s="49"/>
      <c r="J24" s="20"/>
      <c r="K24" s="20"/>
      <c r="L24" s="20"/>
    </row>
    <row r="25" spans="1:12" hidden="1" x14ac:dyDescent="0.2">
      <c r="A25" s="20"/>
      <c r="B25" s="20"/>
      <c r="C25" s="20"/>
      <c r="D25" s="20"/>
      <c r="E25" s="20"/>
      <c r="F25" s="20"/>
      <c r="G25" s="20"/>
      <c r="H25" s="20"/>
      <c r="I25" s="20"/>
      <c r="J25" s="20"/>
      <c r="K25" s="20"/>
      <c r="L25" s="20"/>
    </row>
    <row r="26" spans="1:12" ht="6" customHeight="1" x14ac:dyDescent="0.2"/>
  </sheetData>
  <sheetProtection password="DF57" sheet="1" objects="1" scenarios="1" selectLockedCells="1"/>
  <mergeCells count="7">
    <mergeCell ref="B21:H21"/>
    <mergeCell ref="N3:V4"/>
    <mergeCell ref="D4:H7"/>
    <mergeCell ref="N5:T5"/>
    <mergeCell ref="B15:F15"/>
    <mergeCell ref="B20:J20"/>
    <mergeCell ref="B18:J19"/>
  </mergeCells>
  <hyperlinks>
    <hyperlink ref="J9" r:id="rId1"/>
    <hyperlink ref="B15" r:id="rId2"/>
    <hyperlink ref="B20:J20" r:id="rId3" display="https://statswales.wales.gov.uk/Catalogue/Population-and-Migration/Population/Estimates/Local-Health-Boards/populationestimates-by-welshhealthboard-year"/>
  </hyperlinks>
  <pageMargins left="0.7" right="0.7" top="0.75" bottom="0.75" header="0.3" footer="0.3"/>
  <pageSetup paperSize="9" scale="90" orientation="landscape" horizontalDpi="300" verticalDpi="30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Home</vt:lpstr>
      <vt:lpstr>Sight Loss</vt:lpstr>
      <vt:lpstr>Sight Tests</vt:lpstr>
      <vt:lpstr>Optometry Practices</vt:lpstr>
      <vt:lpstr>Referrals</vt:lpstr>
      <vt:lpstr>LVS</vt:lpstr>
      <vt:lpstr>DESW</vt:lpstr>
      <vt:lpstr>Summary</vt:lpstr>
      <vt:lpstr>Notes</vt:lpstr>
      <vt:lpstr>Data</vt:lpstr>
      <vt:lpstr>Current Release</vt:lpstr>
      <vt:lpstr>Button control data</vt:lpstr>
      <vt:lpstr>Indicator sheet</vt:lpstr>
      <vt:lpstr>Data sheet</vt:lpstr>
      <vt:lpstr>myes</vt:lpstr>
      <vt:lpstr>'Current Release'!Annex1</vt:lpstr>
      <vt:lpstr>LVS</vt:lpstr>
      <vt:lpstr>DESW!Print_Area</vt:lpstr>
      <vt:lpstr>Home!Print_Area</vt:lpstr>
      <vt:lpstr>LVS!Print_Area</vt:lpstr>
      <vt:lpstr>Notes!Print_Area</vt:lpstr>
      <vt:lpstr>'Optometry Practices'!Print_Area</vt:lpstr>
      <vt:lpstr>Referrals!Print_Area</vt:lpstr>
      <vt:lpstr>'Sight Loss'!Print_Area</vt:lpstr>
      <vt:lpstr>'Sight Tests'!Print_Area</vt:lpstr>
      <vt:lpstr>Summary!Print_Area</vt:lpstr>
      <vt:lpstr>sightLoss</vt:lpstr>
      <vt:lpstr>sightTest</vt:lpstr>
    </vt:vector>
  </TitlesOfParts>
  <Company>Welsh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Gwyneth (FCS - KAS)</dc:creator>
  <cp:lastModifiedBy>James, Sarah (FCS - KAS)</cp:lastModifiedBy>
  <cp:lastPrinted>2016-04-19T09:02:53Z</cp:lastPrinted>
  <dcterms:created xsi:type="dcterms:W3CDTF">2016-02-01T15:51:52Z</dcterms:created>
  <dcterms:modified xsi:type="dcterms:W3CDTF">2016-06-20T13:38:22Z</dcterms:modified>
</cp:coreProperties>
</file>