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addickA\Objective\Objects\"/>
    </mc:Choice>
  </mc:AlternateContent>
  <xr:revisionPtr revIDLastSave="0" documentId="13_ncr:1_{BE4D7179-67A6-417A-A9B7-5B7A275CB104}" xr6:coauthVersionLast="46" xr6:coauthVersionMax="46" xr10:uidLastSave="{00000000-0000-0000-0000-000000000000}"/>
  <bookViews>
    <workbookView xWindow="-110" yWindow="-110" windowWidth="19420" windowHeight="10420" tabRatio="816" xr2:uid="{00000000-000D-0000-FFFF-FFFF00000000}"/>
  </bookViews>
  <sheets>
    <sheet name="Cynnwys" sheetId="32" r:id="rId1"/>
    <sheet name="tbl 1a" sheetId="18" r:id="rId2"/>
    <sheet name="tbl 1b" sheetId="2" r:id="rId3"/>
    <sheet name="tbl 1c" sheetId="3" r:id="rId4"/>
    <sheet name="tbl 2a" sheetId="5" r:id="rId5"/>
    <sheet name="tbl 2b" sheetId="6" r:id="rId6"/>
    <sheet name="tbl 2c" sheetId="7" r:id="rId7"/>
    <sheet name="tbl 3" sheetId="27" r:id="rId8"/>
    <sheet name="tbl 4a" sheetId="9" r:id="rId9"/>
    <sheet name="tbl 4b" sheetId="10" r:id="rId10"/>
    <sheet name="tbl 4c" sheetId="11" r:id="rId11"/>
    <sheet name="tbl 4d" sheetId="12" r:id="rId12"/>
    <sheet name="tbl 5" sheetId="14" r:id="rId13"/>
    <sheet name="tbl 6" sheetId="16" r:id="rId14"/>
    <sheet name="tbl 7" sheetId="20" r:id="rId15"/>
    <sheet name="Tbl 8" sheetId="34" r:id="rId16"/>
    <sheet name="Nodiadau" sheetId="35" r:id="rId17"/>
  </sheets>
  <definedNames>
    <definedName name="_Order1" hidden="1">255</definedName>
    <definedName name="_Order2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" i="20" l="1"/>
  <c r="C129" i="20"/>
  <c r="E126" i="20"/>
  <c r="D126" i="20"/>
  <c r="C126" i="20"/>
  <c r="B126" i="20"/>
  <c r="E123" i="20"/>
  <c r="D123" i="20"/>
  <c r="C123" i="20"/>
  <c r="B123" i="20"/>
  <c r="E121" i="20"/>
  <c r="D121" i="20"/>
  <c r="C121" i="20"/>
  <c r="B121" i="20"/>
  <c r="E115" i="20"/>
  <c r="D115" i="20"/>
  <c r="C115" i="20"/>
  <c r="B115" i="20"/>
  <c r="E109" i="20"/>
  <c r="D109" i="20"/>
  <c r="C109" i="20"/>
  <c r="B109" i="20"/>
  <c r="E106" i="20"/>
  <c r="D106" i="20"/>
  <c r="C106" i="20"/>
  <c r="B106" i="20"/>
  <c r="B130" i="20" s="1"/>
  <c r="B131" i="20" s="1"/>
  <c r="E100" i="20"/>
  <c r="D100" i="20"/>
  <c r="C100" i="20"/>
  <c r="B100" i="20"/>
  <c r="E98" i="20"/>
  <c r="D98" i="20"/>
  <c r="C98" i="20"/>
  <c r="B98" i="20"/>
  <c r="E95" i="20"/>
  <c r="D95" i="20"/>
  <c r="C95" i="20"/>
  <c r="B95" i="20"/>
  <c r="E87" i="20"/>
  <c r="D87" i="20"/>
  <c r="C87" i="20"/>
  <c r="B87" i="20"/>
  <c r="E83" i="20"/>
  <c r="D83" i="20"/>
  <c r="C83" i="20"/>
  <c r="B83" i="20"/>
  <c r="E61" i="20"/>
  <c r="D61" i="20"/>
  <c r="C61" i="20"/>
  <c r="B61" i="20"/>
  <c r="E55" i="20"/>
  <c r="D55" i="20"/>
  <c r="C55" i="20"/>
  <c r="B55" i="20"/>
  <c r="E27" i="20"/>
  <c r="D27" i="20"/>
  <c r="C27" i="20"/>
  <c r="B27" i="20"/>
  <c r="E4" i="20"/>
  <c r="D4" i="20"/>
  <c r="C4" i="20"/>
  <c r="B4" i="20"/>
  <c r="C130" i="20" l="1"/>
  <c r="C131" i="20" s="1"/>
  <c r="E128" i="20"/>
  <c r="C128" i="20"/>
  <c r="D128" i="20"/>
  <c r="B128" i="20"/>
  <c r="B33" i="6" l="1"/>
  <c r="C33" i="6"/>
  <c r="D33" i="6"/>
  <c r="E33" i="6"/>
  <c r="C65" i="6"/>
  <c r="B65" i="6"/>
  <c r="E59" i="6"/>
  <c r="D59" i="6"/>
  <c r="C59" i="6"/>
  <c r="B59" i="6"/>
  <c r="E57" i="6"/>
  <c r="D57" i="6"/>
  <c r="D63" i="6" s="1"/>
  <c r="C57" i="6"/>
  <c r="B57" i="6"/>
  <c r="E53" i="6"/>
  <c r="D53" i="6"/>
  <c r="C53" i="6"/>
  <c r="B53" i="6"/>
  <c r="E49" i="6"/>
  <c r="D49" i="6"/>
  <c r="C49" i="6"/>
  <c r="B49" i="6"/>
  <c r="E46" i="6"/>
  <c r="D46" i="6"/>
  <c r="C46" i="6"/>
  <c r="B46" i="6"/>
  <c r="E39" i="6"/>
  <c r="D39" i="6"/>
  <c r="C39" i="6"/>
  <c r="B39" i="6"/>
  <c r="E28" i="6"/>
  <c r="D28" i="6"/>
  <c r="C28" i="6"/>
  <c r="B28" i="6"/>
  <c r="E4" i="6"/>
  <c r="D4" i="6"/>
  <c r="C4" i="6"/>
  <c r="B4" i="6"/>
  <c r="B63" i="6" l="1"/>
  <c r="B64" i="6" s="1"/>
  <c r="C63" i="6"/>
  <c r="C64" i="6" s="1"/>
  <c r="E63" i="6"/>
  <c r="R26" i="34" l="1"/>
  <c r="Q26" i="34" l="1"/>
  <c r="Q5" i="34"/>
  <c r="Q6" i="34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4" i="34"/>
  <c r="P5" i="34"/>
  <c r="R5" i="34" s="1"/>
  <c r="P18" i="34"/>
  <c r="R18" i="34" s="1"/>
  <c r="P21" i="34"/>
  <c r="R21" i="34" s="1"/>
  <c r="O5" i="34"/>
  <c r="O6" i="34"/>
  <c r="P6" i="34" s="1"/>
  <c r="R6" i="34" s="1"/>
  <c r="O7" i="34"/>
  <c r="P7" i="34" s="1"/>
  <c r="R7" i="34" s="1"/>
  <c r="O8" i="34"/>
  <c r="P8" i="34" s="1"/>
  <c r="R8" i="34" s="1"/>
  <c r="O9" i="34"/>
  <c r="P9" i="34" s="1"/>
  <c r="R9" i="34" s="1"/>
  <c r="O10" i="34"/>
  <c r="P10" i="34" s="1"/>
  <c r="R10" i="34" s="1"/>
  <c r="O11" i="34"/>
  <c r="P11" i="34" s="1"/>
  <c r="R11" i="34" s="1"/>
  <c r="O12" i="34"/>
  <c r="P12" i="34" s="1"/>
  <c r="R12" i="34" s="1"/>
  <c r="O13" i="34"/>
  <c r="P13" i="34" s="1"/>
  <c r="R13" i="34" s="1"/>
  <c r="O14" i="34"/>
  <c r="P14" i="34" s="1"/>
  <c r="R14" i="34" s="1"/>
  <c r="O15" i="34"/>
  <c r="P15" i="34" s="1"/>
  <c r="R15" i="34" s="1"/>
  <c r="O16" i="34"/>
  <c r="P16" i="34" s="1"/>
  <c r="R16" i="34" s="1"/>
  <c r="O17" i="34"/>
  <c r="P17" i="34" s="1"/>
  <c r="R17" i="34" s="1"/>
  <c r="O18" i="34"/>
  <c r="O19" i="34"/>
  <c r="P19" i="34" s="1"/>
  <c r="R19" i="34" s="1"/>
  <c r="O20" i="34"/>
  <c r="P20" i="34" s="1"/>
  <c r="R20" i="34" s="1"/>
  <c r="O21" i="34"/>
  <c r="O22" i="34"/>
  <c r="P22" i="34" s="1"/>
  <c r="R22" i="34" s="1"/>
  <c r="O23" i="34"/>
  <c r="P23" i="34" s="1"/>
  <c r="R23" i="34" s="1"/>
  <c r="O24" i="34"/>
  <c r="P24" i="34" s="1"/>
  <c r="R24" i="34" s="1"/>
  <c r="O25" i="34"/>
  <c r="P25" i="34" s="1"/>
  <c r="R25" i="34" s="1"/>
  <c r="O4" i="34"/>
  <c r="P4" i="34" s="1"/>
  <c r="R4" i="34" s="1"/>
  <c r="D2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4" i="2"/>
  <c r="D26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4" i="18"/>
  <c r="O26" i="34" l="1"/>
  <c r="P26" i="34" s="1"/>
</calcChain>
</file>

<file path=xl/sharedStrings.xml><?xml version="1.0" encoding="utf-8"?>
<sst xmlns="http://schemas.openxmlformats.org/spreadsheetml/2006/main" count="811" uniqueCount="389">
  <si>
    <t>Gwynedd</t>
  </si>
  <si>
    <t>Conwy</t>
  </si>
  <si>
    <t>Powys</t>
  </si>
  <si>
    <t>Ceredigion</t>
  </si>
  <si>
    <t>Rhondda Cynon Taf</t>
  </si>
  <si>
    <t>Blaenau Gwent</t>
  </si>
  <si>
    <t>Torfaen</t>
  </si>
  <si>
    <t>Notes</t>
  </si>
  <si>
    <t>RSG</t>
  </si>
  <si>
    <t>2021-22</t>
  </si>
  <si>
    <t>TBC</t>
  </si>
  <si>
    <t>2022-23</t>
  </si>
  <si>
    <t>Note text</t>
  </si>
  <si>
    <t>Note number</t>
  </si>
  <si>
    <t>2023-24</t>
  </si>
  <si>
    <t>2024-25</t>
  </si>
  <si>
    <t xml:space="preserve">Portfolio and Grant Name </t>
  </si>
  <si>
    <t>SEREN</t>
  </si>
  <si>
    <t>Tabl 1a: Newid mewn Cyllid Allanol Cyfun (AEF), wedi’i addasu ar gyfer trosglwyddiadau, yn ôl Awdurdod Unedol (£000oedd)</t>
  </si>
  <si>
    <t>Tabl 1b: Newid mewn Cyllid Allanol Cyfun (AEF) ynghyd ag ychwanegiad cyllid, heb ei addasu ar gyfer trosglwyddiadau, yn ôl awdurdod unedol (£000oedd)</t>
  </si>
  <si>
    <t>Tabl 1c: Cyllid Allanol Cyfun (AEF), yn ôl Awdurdod Unedol, 2022-23</t>
  </si>
  <si>
    <t>Tabl 2a: Dadansoddiad o'r Cyllid Cyfalaf Cyffredinol (GCF), yn ôl Awdurdod Unedol, 2022-23 (£000oedd)</t>
  </si>
  <si>
    <t>Tabl 2b: Setliad Cyfalaf Awdurdod Lleol, yn ôl Prif Grŵp Gwariant</t>
  </si>
  <si>
    <t>Tabl 2c: Cydrannau Cyllid Cyfalaf Asesiad o Wariant Safonol (SSA), yn ôl Awdurdod Unedol</t>
  </si>
  <si>
    <t>Tabl 3: Cyfrifoldebau Newydd, yn ôl Awdurdod Unedol</t>
  </si>
  <si>
    <t>Tabl 4a: Cymhariaeth o gyfanswm Asesiad o Wariant Safonol (SSA), yn ôl Awdurdod Unedol</t>
  </si>
  <si>
    <t>Tabl 4b: Cyfansymiau sector yr Asesiadau Gwariant Safonol (SSA), yn ôl Awdurdod Unedol, 2021-22 wedi’u haddasu ar gyfer trosglwyddiadau [Nodyn 8]</t>
  </si>
  <si>
    <t>Tabl 4c: Cyfansymiau sector yr Asesiadau Gwariant Safonol (SSA), yn ôl Awdurdod Unedol, 2022-23</t>
  </si>
  <si>
    <t>Tabl 4d: Asesiadau ar sail Dangosyddion Gwasanaethau (IBAs), yn ôl Awdurdod Unedol, 2022-23 (£'000oedd)</t>
  </si>
  <si>
    <t>Tabl 5: Manylion Prif Gyllid Cynghorau, yn ôl Awdurdod Unedol, 2022-23</t>
  </si>
  <si>
    <t>Tabl 6: Newidiadau i sylfaen Cyllid Allanol Cyfun (AEF) 2021-22, yn ôl Awdurdod Unedol (£'000oedd) [Nodyn 12 &amp; 13]</t>
  </si>
  <si>
    <t>Tabl 7: Rhestr a symiau amcangyfrifedig o Grantiau ar gyfer gyfan Cymru</t>
  </si>
  <si>
    <t>Tabl 8: Mae'r tabl yn ynysu effaith unigol diweddaru rhai elfennau o fformiwla 2021-22 drwy defnyddio y 2022-23 data.</t>
  </si>
  <si>
    <t>Tabl 4b: Cyfansymiau sector yr Asesiadau Gwariant Safonol (SSA), yn ôl Awdurdod Unedol, 2021-22 wedi’u haddasu ar gyfer trosglwyddiadau</t>
  </si>
  <si>
    <t xml:space="preserve">Setliad Refeniw Dros Dro Llywodraeth Leol Cymru 2022-2023 </t>
  </si>
  <si>
    <t>Awdurdod Unedol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</si>
  <si>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</si>
  <si>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</si>
  <si>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</si>
  <si>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</si>
  <si>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</si>
  <si>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</si>
  <si>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</si>
  <si>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</si>
  <si>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</si>
  <si>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</si>
  <si>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</si>
  <si>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</si>
  <si>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</si>
  <si>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</si>
  <si>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</si>
  <si>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</si>
  <si>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Mae'r daflen waith hon yn cynnwys un tabl. Mae rhai celloedd yn cyfeirio at nodiadau sydd ar gael ar y daflen waith nodiadau.</t>
  </si>
  <si>
    <t>Cyllid Allanol Cyfun Terfynol 2021-22 [Nodyn 1]</t>
  </si>
  <si>
    <t>Cyllid Allanol Cyfun Dros Dro 2022-23</t>
  </si>
  <si>
    <t>Newid fel canran</t>
  </si>
  <si>
    <t>Rheng</t>
  </si>
  <si>
    <t>Cyllid Allanol Cyfun terfynol 2021-22</t>
  </si>
  <si>
    <t>Cynllun Allanol Cyfun cyllid terfynol 2022-23 (£000oedd)</t>
  </si>
  <si>
    <t>Cynllun Allanol Cyfun Terfynol y pen (£) [Nodyn 2]</t>
  </si>
  <si>
    <t>Cyllid Cyfalaf Cyffredinol 2022-23 [Nodyn 3]</t>
  </si>
  <si>
    <t>o hwnnw: Grant  Cyfalaf Cyffredinol [Nodyn 4]</t>
  </si>
  <si>
    <t>o hwnnw: Benthyca â chymorth heb ei neilltuo [Nodyn 5]</t>
  </si>
  <si>
    <t>Cyllid cyfalaf ar gyfer y ddyled dybiannol: Ad-dalu</t>
  </si>
  <si>
    <t>Cyllid cyfalaf ar gyfer y ddyled dybiannol: Llog</t>
  </si>
  <si>
    <t>Grantiau penodol [Nodyn 6]</t>
  </si>
  <si>
    <t xml:space="preserve">Cyfanswm Cyllid Cyfalaf Asesiad of Wariant Safonol </t>
  </si>
  <si>
    <t>Dim cyfrifoldebau newydd</t>
  </si>
  <si>
    <t>Asesiad of Wariant Safonol Terfynol 2021-22 [Nodyn 7]</t>
  </si>
  <si>
    <t>Asesiad o Wariant Safonol dros dro 2022-23</t>
  </si>
  <si>
    <t>Newid</t>
  </si>
  <si>
    <t>Gwasanaethau Ysgolion</t>
  </si>
  <si>
    <t>Addysg - Arall</t>
  </si>
  <si>
    <t>Gwasanaethau Cymdeithasol Personol</t>
  </si>
  <si>
    <t>Ffyrdd a thrafnidiaeth</t>
  </si>
  <si>
    <t>Tân</t>
  </si>
  <si>
    <t>Gwasanaethau eraill</t>
  </si>
  <si>
    <t>Grant Amddifadedd</t>
  </si>
  <si>
    <t>Cynlluniau Gostyngiadau'r Dreth Gyngor</t>
  </si>
  <si>
    <t>Cyllid Dyledion</t>
  </si>
  <si>
    <t>Cyfanswm</t>
  </si>
  <si>
    <t xml:space="preserve">Mae rhewi'r cwareli wedi'u troi ymlaen. I ddiffodd rhewi'r cwareli dewiswch y rhuban ‘Gweld’ yna ‘Rhwi'r Cwareli’ yna ‘Dadrewi Cwareli’ neu defnyddiwch [Alt W, F]. </t>
  </si>
  <si>
    <t>Gwasanaeth</t>
  </si>
  <si>
    <t>Gwasanaethau Ysgolion (o rain isod)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</si>
  <si>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</si>
  <si>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</si>
  <si>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</si>
  <si>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</si>
  <si>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</si>
  <si>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</si>
  <si>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Addysg - Arall (o rain isod)</t>
  </si>
  <si>
    <t>Gwasanaethau ieuenctid</t>
  </si>
  <si>
    <t>Addysg oedolion ac addysg barhaus - trafnidiaeth</t>
  </si>
  <si>
    <t>Addysg oedolion ac addysg barhaus</t>
  </si>
  <si>
    <t>Gweinyddu addysg</t>
  </si>
  <si>
    <t>Gwasanaethau cymdeithasol personol (o rain isod)</t>
  </si>
  <si>
    <t>Gofal preswyl a gofal cartref i oedolion hŷn</t>
  </si>
  <si>
    <t>Gwasanaethau cymdeithasol personol i oedolion iau</t>
  </si>
  <si>
    <t>Plant a phobl ifanc</t>
  </si>
  <si>
    <t>Gweinyddu Gwasanaethau Cymdeithasol Personol</t>
  </si>
  <si>
    <t>Gofal nyrsio a ariennir gan y GIG</t>
  </si>
  <si>
    <t>Ffyrdd a Thrafnidiaeth (o rain isod)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</si>
  <si>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</si>
  <si>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</si>
  <si>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</si>
  <si>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</si>
  <si>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</si>
  <si>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Y Gwasanaeth Tân (o rain isod)</t>
  </si>
  <si>
    <t>Gwasnaethau Eraill</t>
  </si>
  <si>
    <t>Casglu sbwriel</t>
  </si>
  <si>
    <t>Hamdden</t>
  </si>
  <si>
    <t>Gwaredu sbwriel</t>
  </si>
  <si>
    <t>Gweinyddu cyffredinol</t>
  </si>
  <si>
    <t>Glanhau Strydoedd</t>
  </si>
  <si>
    <t>Tai nad ydynt yn rhai’r Cyfrif Refeniw Tai</t>
  </si>
  <si>
    <t>Gwasanaethau Llyfrgell</t>
  </si>
  <si>
    <t>Gweinyddu’r dreth gyngor</t>
  </si>
  <si>
    <t>Iechyd yr amgylchedd arall ac iechyd porthladdoedd</t>
  </si>
  <si>
    <t>Gwasanaethau Diwylliannol</t>
  </si>
  <si>
    <t>Cynllunio</t>
  </si>
  <si>
    <t>Datblygu Economaidd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</si>
  <si>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</si>
  <si>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</si>
  <si>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</si>
  <si>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</si>
  <si>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</si>
  <si>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</si>
  <si>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</si>
  <si>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</si>
  <si>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Ffi glwyd</t>
  </si>
  <si>
    <t>Y Grant Amddifadedd</t>
  </si>
  <si>
    <t>Cynllun Gostyngiadau’r Dreth Gyngor</t>
  </si>
  <si>
    <t>Asesiad o Wariant Safonol (SSA) ddim yn gyfredol (o rain isod)</t>
  </si>
  <si>
    <t>Ariannu Dyledion</t>
  </si>
  <si>
    <t>Ariannu Asedau</t>
  </si>
  <si>
    <t>Menter Fenthyca Llywodraeth Leol - Gwella Priffyrdd</t>
  </si>
  <si>
    <t>Menter Fenthyca Llywodraeth Leol - Ysgolion yr 21ain ganrif</t>
  </si>
  <si>
    <t>Y Rhaglen Rheoli Risgiau Arfordirol</t>
  </si>
  <si>
    <t>Cyfanswm Asesiad o Wariant Safonol (SSA)</t>
  </si>
  <si>
    <t>Asesiad o Wariant Safonol</t>
  </si>
  <si>
    <t>Grant Cynnal Refeniw</t>
  </si>
  <si>
    <t>Cyfraddau annomestig wedi eu hailddosbarthu</t>
  </si>
  <si>
    <t>Cyllid Allanol Cyfun [Nodyn 17]</t>
  </si>
  <si>
    <t>Y Dreth Gyngor [Nodyn 16]</t>
  </si>
  <si>
    <t>100% o sail dreth [Nodyn 15]</t>
  </si>
  <si>
    <t>Cyllid Allanol Cyfun 2021-22 wedi'i gyhoeddi</t>
  </si>
  <si>
    <t>Cyllid Allanol Cyfun 2021-22 wedi'i addasu gyda'r sylfaen drethu</t>
  </si>
  <si>
    <t>Trosglwyddiadau i mewn: Ffi glwyd</t>
  </si>
  <si>
    <t>Trosglwyddiadau i mewn/allan: Y Rhaglen Rheoli Risgiau Arfordirol</t>
  </si>
  <si>
    <t>Trosglwyddiadau i mewn: Grant Gweithlu Gofal Cymdeithasol</t>
  </si>
  <si>
    <t>Cyllid Allanol Cyfun 2021-22 wedi'i addasu</t>
  </si>
  <si>
    <t>100% sylfaen drethu wedi'i addasu</t>
  </si>
  <si>
    <t>Trosglwyddiadau ar werthoedd 2021-22</t>
  </si>
  <si>
    <t>Budd-daliadau &amp; CTRS</t>
  </si>
  <si>
    <t>Newid Setliad Refeniw Llywodraeth gwirioneddol fel canran</t>
  </si>
  <si>
    <t>Tabl 8: Mae'r tabl yn ynysu effaith unigol diweddaru rhai elfennau o fformiwla 2021-22 drwy defnyddio data 2022-23.</t>
  </si>
  <si>
    <t xml:space="preserve">Enw Portffolio a Grant </t>
  </si>
  <si>
    <t>Cyfanswm Newid Hinsawdd (o'r rhain isod)</t>
  </si>
  <si>
    <t>Y Gronfa Teithio Llesol</t>
  </si>
  <si>
    <t>Prisiau Siwrneiau Consesiynol Gorfodol</t>
  </si>
  <si>
    <t>Y Gronfa Trafnidaeth Leol</t>
  </si>
  <si>
    <t>Grant Tai Cymdeithasol</t>
  </si>
  <si>
    <t>Y Gronfa Ffyrdd Cydnerth</t>
  </si>
  <si>
    <t>Rhaglen Gyfalaf Trawsnewid Trefi - De-ddwyrain Cymru</t>
  </si>
  <si>
    <t>Rheoli Perygl Llifogydd ac Erydu Arfordirol</t>
  </si>
  <si>
    <t>Cyllid Pontio at yr Economi Gylchol a Cherbydau Allyriadau Isel Iawn</t>
  </si>
  <si>
    <t>Trawsnewid Cerbydau Allyriadau Isel Iawn</t>
  </si>
  <si>
    <t>Gweithredu mesurau i fynd i'r afael ag allyriadau nitrogen deuocsid [Nodyn 7]</t>
  </si>
  <si>
    <t>Lwfans Atgyweiriadau Mawr</t>
  </si>
  <si>
    <t>Rhaglen Gyfalaf Trawsnewid Trefi - De-orllewin Cymru</t>
  </si>
  <si>
    <t>Rhaglen Gyfalaf Trawsnewid Trefi - Gogledd Cymru</t>
  </si>
  <si>
    <t>Llwybrau Diogel Mewn Cymunedau</t>
  </si>
  <si>
    <t xml:space="preserve">HWYLUSO - Y Cynllun Addasiadau Gwell </t>
  </si>
  <si>
    <t>Y Grant Diogelwch ar y Ffyrdd</t>
  </si>
  <si>
    <t>Rhaglen Gyfalaf Trawsnewid Trefi - Canolbarth Cymru</t>
  </si>
  <si>
    <t>Grant Gwella Mynediad</t>
  </si>
  <si>
    <t>Tirweddau Cynaliadwy, Llefydd Cynaliadwy - Cyfalaf AHNE</t>
  </si>
  <si>
    <t>Grant Cymorth Rhandiroedd</t>
  </si>
  <si>
    <t xml:space="preserve">Grant Galluogi Adnoddau Naturiol a Lles yng Nghymru [Nodyn 7] </t>
  </si>
  <si>
    <t>Cronfa Ddatblygu Cynaliadwy AHNE - Cyfalaf</t>
  </si>
  <si>
    <t>Cyfanswm Cyllid a Llywodraeth Leol (o'r rhain isod)</t>
  </si>
  <si>
    <t>Y Gronfa Cyfalaf Cyffredinol</t>
  </si>
  <si>
    <t>Y Grant Adnewyddu Priffyrdd Cyhoeddus</t>
  </si>
  <si>
    <t>Datgarboneiddio Llywodraeth Leol</t>
  </si>
  <si>
    <t>Buddsoddi i Arbed [Nodyn 18]</t>
  </si>
  <si>
    <t>Cyfanswm Y Gymraeg ac Addysg (o'r rhain isod)</t>
  </si>
  <si>
    <t>Ysgolion a Colegau yr 21ain Ganrif</t>
  </si>
  <si>
    <t>Y Grant Cyfalaf Addysg Cyfrwng Cymraeg</t>
  </si>
  <si>
    <t>Canolfannau Cymunedol</t>
  </si>
  <si>
    <t>Y Grant Lleihau Maint Dosbarthiadau Babanod</t>
  </si>
  <si>
    <t>Cymru Sero Net</t>
  </si>
  <si>
    <t>Cyfanswm Yr Economi (o'r rhain isod)</t>
  </si>
  <si>
    <t>Bargen Ddinesig Prifddinas-Ranbarth Caerdydd</t>
  </si>
  <si>
    <t>Bargen Dinas - Ranbarth Dinas Bae Abertawe</t>
  </si>
  <si>
    <t xml:space="preserve">Bargen Twf y Gogledd </t>
  </si>
  <si>
    <t>Rhaglen y Cymoedd Technoleg</t>
  </si>
  <si>
    <t xml:space="preserve">Cronfa Y Pethau Pwysig </t>
  </si>
  <si>
    <t>Bargen Twf Canolbarth Cymru</t>
  </si>
  <si>
    <t>Cyfanswm Iechyd a Gwasanaethau Cymdeithasol (o'r rhain isod)</t>
  </si>
  <si>
    <t>Rhaglen Gyfalaf y Cynnig Gofal Plant [Nodyn 9]</t>
  </si>
  <si>
    <t>Dechrau'n Deg  [Nodyn 9]</t>
  </si>
  <si>
    <t>Cyfanswm Cyfiawnder Cymdeithasol a Phartneriaeth Gymdeithasol (o'r rhain isod)</t>
  </si>
  <si>
    <t>Grant Adnewyddu Safleoedd Sipsiwn a Theithwyr</t>
  </si>
  <si>
    <t>Grant Llety Gwasgaru Trais yn erbyn Menywod, Cam-drin Domestig a Thrais Rhywiol</t>
  </si>
  <si>
    <t>Trais yn Erbyn Menywod, Cam-drin Domestig a Thrais Rhywiol</t>
  </si>
  <si>
    <t>Cyfanswm Y Celfyddydau a Chwaraeon a’r Prif Chwip (o'r rhain isod)</t>
  </si>
  <si>
    <t>Rhaglen Gyfalaf CyMAL</t>
  </si>
  <si>
    <t>Y Grant Adeiladau Hanesyddol [Nodyn 10]</t>
  </si>
  <si>
    <t>Cronfa Gwasanaeth Diwylliannol ar gyfer Llywodraeth Leol [Nodyn 11]</t>
  </si>
  <si>
    <t>Cyfanswm Iechyd Meddwl a Llesiant (o'r rhain isod)</t>
  </si>
  <si>
    <t>Cronfa Weithredu ar gyfer Camddefnyddio Sylweddau</t>
  </si>
  <si>
    <t>Cyfanswm grantiau Covid-19 Iechyd a Gwasanaethau Cymdeithasol</t>
  </si>
  <si>
    <t>Rhaglen Gyfalaf y Cynnig Gofal Plant</t>
  </si>
  <si>
    <t xml:space="preserve">Grant Cyfleoedd Chwarae Cymru Gyfan -- Gaeaf Llawn Lles
Grant Cyfleoedd Chwarae Cymru Gyfan -- Gaeaf Llawn Lles
</t>
  </si>
  <si>
    <t>Dechrau'n Deg</t>
  </si>
  <si>
    <t>Cyfanswm portffolios wrth eithrio grantiau Covid-19</t>
  </si>
  <si>
    <t>Cyfanswm y portffolios, wrth eithrio grantiau Covid-19 a tbc (ar gyfer cymhariaeth tebyg at ei debyg)</t>
  </si>
  <si>
    <t>Cyfanswm grantiau Covid-19</t>
  </si>
  <si>
    <t>Grant yn dod i ben 2022-23</t>
  </si>
  <si>
    <t>Rhoddir diben arall i'r grant o 2022 ymlaen</t>
  </si>
  <si>
    <t xml:space="preserve">Mae'n cynnwys Deddf Grantiau Adeiladau Hanesyddol 1953, Deddf Grantiau Adeiladau Hanesyddol 1990, Grantiau Henebion, Grantiau i Berchnogion, Grantiau Cofebau Rhyfel a Chytundebau Rheoli. </t>
  </si>
  <si>
    <t>Grant yn dod i ben 2021-22</t>
  </si>
  <si>
    <t xml:space="preserve">Rhannwyd rhwng y Cynnig Gofal Plant a Flying Start heb ei benderfynu eto felly mae cyfansymiau cyfun wedi'u cynnwys rhwng 2022-23 a 2024-25 </t>
  </si>
  <si>
    <t>Gallai'r Cyllid Allanol Cyfun terfynol 2021-22 sydd wedi'i gyhoeddi ei addasu fel y nodir yn Nhabl 6</t>
  </si>
  <si>
    <t xml:space="preserve">Mae'r cyllid cyfalaf cyffredinol wedi ei rannu i Fenthyca â Chymorth Heb ei Neilltuo (USB) a Grant Cyfalaf Cyffredinol. </t>
  </si>
  <si>
    <t>Mae Grant Cyfalaf Cyffredinol yn cael ei ddosbarthu yn gymesur â'r Cyllid Cyfalaf Cyffredinol ar gyfer yr elfen.</t>
  </si>
  <si>
    <t>Mae'r USB yn deillio o dynnu dyraniadau'r Grant Cyfalaf Cyffredinol o'r Cyllid Cyfalaf Cyffredinol.</t>
  </si>
  <si>
    <t>Yn seiliedig ar boblogaeth 2022 o amcanestyniadau poblogaeth awdurdodau unedol 2018</t>
  </si>
  <si>
    <t>Grantiau cyllid cyfalaf ar gyfer llysoedd ynadon a'r gwasanaeth prawf</t>
  </si>
  <si>
    <t>Asesiad o wariant safonol 2021-22, fel yn Adroddiad Cyllid Llywodraeth Leol, heb ei addasu ar gyfer newidiadau i'r gwaelodlin.</t>
  </si>
  <si>
    <t>Mae’r cyfansymiau sector hyn yn yr Asesiad o Wariant Safonol yn destun nifer o addasiadau a nodir yn Nhabl 6.</t>
  </si>
  <si>
    <t>Gan ddefnyddio ffigurau cyfwerth Band D 2022-23 o'r ffurflenni CT1 a ddaeth i law erbyn 19/11/2021</t>
  </si>
  <si>
    <t>100% o'r sail dreth wedi ei luosi gyda'r dreth gyngor yn unol â gwarainat safonol (£1,452.49).</t>
  </si>
  <si>
    <t xml:space="preserve">Cyfanswm y grant cymorth refeniw a chyfraddau annomestig wedi eu hailddosbarthu ac ychwanegiad cyllid. </t>
  </si>
  <si>
    <t>Newidiadau i’r sylfaen ar sail cyfatebol</t>
  </si>
  <si>
    <t>Noder: Mae'r Cyllid Allanol Cyfun a gyhoeddwyd yn destun i addasiad er mwyn ei wneud yn sylfaen addas ar gyfer y cyfrifiad ychwanegiad cyllid.Caiff ei addasu ar gyfer arian a drosglwyddir i mewn o £18.585m, a fynegir ym mhrisiau 2021-22.</t>
  </si>
  <si>
    <t>Tabl 7: Setliad cyfalaf llywodraeth leol, yn ôl portffolio gweinidogol (£000s) [Nodyn 6]</t>
  </si>
  <si>
    <t>Grant Gwella Ysgolion y Consortia Rhanbarthol [Nodyn 20]</t>
  </si>
  <si>
    <t xml:space="preserve">Y Grant Datblygu Disgyblion </t>
  </si>
  <si>
    <t>Darpariaeth Chweched Dosbarth</t>
  </si>
  <si>
    <t>Recriwtio, Adfer, a Chodi Safonau - y Rhaglen Dysgu Carlam</t>
  </si>
  <si>
    <t>Anghenion Dysgu Ychwanegol [Nodyn 21]</t>
  </si>
  <si>
    <t xml:space="preserve">Cymorth Ieuenctid </t>
  </si>
  <si>
    <t>Cyflog athrawon mewn ysgolion</t>
  </si>
  <si>
    <t>Cymorth Pontio i ddysgwyr o Leiafrifoedd Ethnig a dysgwyr sy'n Sipsiwn, Roma neu Deithwyr [Nodyn 21]</t>
  </si>
  <si>
    <t>Y Grant Datblygu Disgyblion - Mynediad [Nodyn 21]</t>
  </si>
  <si>
    <t xml:space="preserve">Darpariaeth Addysg Ôl-16 Awdurdodau Lleol 2021-22 - Dysgu Oedolion </t>
  </si>
  <si>
    <t xml:space="preserve">Grant i gefnogi a hyrwyddo dull ysgol gyfan o ran Llesiant Emosiynol a Meddyliol </t>
  </si>
  <si>
    <t>Meithrinfa'r Cyfnod Sylfaen</t>
  </si>
  <si>
    <t>Y Gronfa Trawsnewid Anghenion Dysgu Ychwanegol</t>
  </si>
  <si>
    <t>Y Grant Lleihau Maint Dosbarthiadau Babanod - Refeniw [Note 22]</t>
  </si>
  <si>
    <t>Y Grant Ysgolion Bach a Gwledig [Note 23]</t>
  </si>
  <si>
    <t xml:space="preserve">Drochi cyfrwng Cymraeg  </t>
  </si>
  <si>
    <t>Grant Cynllun Datblygu Unigol Ar-lein</t>
  </si>
  <si>
    <t>Hybu a Hyrwyddo Defnydd y Gymraeg</t>
  </si>
  <si>
    <t>Cefnogi plant mabwysiedig ym myd Addysg</t>
  </si>
  <si>
    <t>Addysg Ddewisol yn y Cartref [Nodyn 21]</t>
  </si>
  <si>
    <t>Prydau ysgol am ddim [Nodyn 24]</t>
  </si>
  <si>
    <t xml:space="preserve">Y Grant Cymorth Tai  </t>
  </si>
  <si>
    <t>Y Grant Cynnal Gwasnaethau Bysiau</t>
  </si>
  <si>
    <t>Grant Rheoli Gwastraff Cynaliadwy</t>
  </si>
  <si>
    <t>Cymorth ar gyfer Ffioedd Clwyd ar gyfer Trin Gwastaff Bwyd a Gwastraff Gweddilliol</t>
  </si>
  <si>
    <t>Awdurdod Harbwr Caerdydd</t>
  </si>
  <si>
    <t>Y Grant Diogelwch Ffyrdd</t>
  </si>
  <si>
    <t>Y Grant Tai Fforddiadwy</t>
  </si>
  <si>
    <t>Y Cynllun Teithio Rhatach i Bobl Ifanc (Fy Ngherdyn Teithio)</t>
  </si>
  <si>
    <t>Maes Awyr Môn - Gweithredu a Chynnal</t>
  </si>
  <si>
    <t>Rhaglen Refeniw Trawsnewid Trefi - De-ddwyrain Cymru</t>
  </si>
  <si>
    <t>Rhaglen Trawsnewid Trefi - Gogledd Cymru</t>
  </si>
  <si>
    <t xml:space="preserve">Grant Galluogi Adnoddau Naturiol a Lles yng Nghymru (ENRaW) </t>
  </si>
  <si>
    <t>Gweithredu mesurau i fynd i'r afael ag allyriadau nitrogen deuocsid</t>
  </si>
  <si>
    <t>Rhaglen Refeniw Trawsnewid Trefi - De-orllewin Cymru</t>
  </si>
  <si>
    <t>Swyddogion Galluogi Tai Gwledig</t>
  </si>
  <si>
    <t>Gwasanaeth Ynni Lleol</t>
  </si>
  <si>
    <t xml:space="preserve">Gweithgor Agregau Rhanbarthol y De </t>
  </si>
  <si>
    <t>Adroddiad Monitro Cynllunio Gwastraff - y Gogledd a'r De-ddwyrain</t>
  </si>
  <si>
    <t xml:space="preserve">Gweithgor Agregau Rhanbarthol y Gogledd </t>
  </si>
  <si>
    <t>Byw'n Glyfar</t>
  </si>
  <si>
    <t>Adroddiad Monitro Cynllunio Gwastraff - y De-orllewin</t>
  </si>
  <si>
    <t>Y Gronfa Datblygu Cynaliadwy ar gyfer Ardaloedd o Harddwch Naturiol Eithriadol - Refeniw</t>
  </si>
  <si>
    <t>Claddu Plant</t>
  </si>
  <si>
    <t>Cymorth Diwygio Etholiadol</t>
  </si>
  <si>
    <t>Y Grant Plant a Chymunedau [Nodyn 25]</t>
  </si>
  <si>
    <t>Rhyddhad Ardrethi Manwerthu, Hamdden a Lletygarwch - (Elfen nad yw'n ymwneud â Covid) [Nodyn 26]</t>
  </si>
  <si>
    <t xml:space="preserve">Cronfa Trawsnewid Digidol  Llywodraeth Leol [Nodyn 27]  </t>
  </si>
  <si>
    <t>Cyfasnwm Iechyd a Gwasanaethau Cymdeithasol (o'r rhain isod)</t>
  </si>
  <si>
    <t>Cynnig Gofal Plant</t>
  </si>
  <si>
    <t>Grant Gweithlu Gofal Cymdeithasol [ Nodyn 28]</t>
  </si>
  <si>
    <t>Rhaglen Drawsnewid Integreiddio'r Blynyddoedd Cynnar</t>
  </si>
  <si>
    <t>I ariannu gwasanaethau seibiant brys i ofalwyr di-dâl [Nodyn 29]</t>
  </si>
  <si>
    <t xml:space="preserve">Grant Gweinyddu'r Cynnig Gofal Plant </t>
  </si>
  <si>
    <t>Trefniadau Diogelu wrth Amddifadu o Ryddid</t>
  </si>
  <si>
    <t>Gwasanaethau Mabwysiadu</t>
  </si>
  <si>
    <t xml:space="preserve">Grant Cymorth Ychwanegol - Cynnig Gofal Plant </t>
  </si>
  <si>
    <t xml:space="preserve"> Grant Cyfleoedd Chwarae Cymru Gyfan - Prosiect Gwaith Chwarae'r gwyliau, 
menter osgoi llwgu yn ystod y gwyliau</t>
  </si>
  <si>
    <t xml:space="preserve">Maethu Cymru </t>
  </si>
  <si>
    <t xml:space="preserve">Cyllid i awdurdodau lleol gefnogi cymunedau sy'n ystyriol o oedran </t>
  </si>
  <si>
    <t>Y Dull Cenedlaethol ar gyfer Eiriolaeth Statudol i Blant a Phobl Ifanc</t>
  </si>
  <si>
    <t>Cronfa Unigrwydd ac Arwahanrwydd Cymdeithasol Cymunedau Cysylltiedig</t>
  </si>
  <si>
    <t>Grant Polisi Strategol Chwarae Cymru</t>
  </si>
  <si>
    <t>Gweithredu'r Fframwaith Perfformiad a Gwella</t>
  </si>
  <si>
    <t>Cerdyn Adnabod Gofalwyr Ifanc</t>
  </si>
  <si>
    <t>Gwasanaeth Mabwysiadu Cenedlaethol</t>
  </si>
  <si>
    <t>Byrddau Diogelu - hyfforddiant</t>
  </si>
  <si>
    <t>Cynnal Gweithdrefnau Diogelu Cymru</t>
  </si>
  <si>
    <t>Cyllid fel cymorth ar gyfer lleoli Plant Digwmni sy'n Ceisio Lloches (UASC) [Nodyn 23]</t>
  </si>
  <si>
    <t>Gwasanaethau Cyswllt [Nodyn 30]</t>
  </si>
  <si>
    <t>Y Gronfa Weithredu ar Gamddefnyddio Sylweddau - Anghenion Cymhleth</t>
  </si>
  <si>
    <t>Cronfa Weithredu ar gyfer Camddefnyddio Sylweddau - Naloxone</t>
  </si>
  <si>
    <t>Urddas Mislif</t>
  </si>
  <si>
    <t>Trais yn erbyn Menywod, Cam-drin Domestig a Thrais Rhywiol - Grant Refeniw</t>
  </si>
  <si>
    <t>Cydlyniant Cymunedol</t>
  </si>
  <si>
    <t>Trais yn erbyn Menywod, Cam-drin Domestig a Thrais Rhywiol - Elfen Cyflawnwyr</t>
  </si>
  <si>
    <t>Trais yn Erbyn Menywod Cam-drin Domestig a Thrais Rhywiol - Cyllid ar Sail Anghenion</t>
  </si>
  <si>
    <t>Grant Diwrnod Lluoedd Arfog</t>
  </si>
  <si>
    <t>Cyllid mewn perthynas â'r Gronfa Cefnogi Cartrefi - mynd i'r afael â thlodi bwyd</t>
  </si>
  <si>
    <t>Cyfanswm Materion Gwledig a Gogledd Cymru, a'r Trefnydd (o'r rhian isod)</t>
  </si>
  <si>
    <t>Ariannu Fframwaith Iechyd a Lles Anifeiliad Awdurdodau Lleol</t>
  </si>
  <si>
    <t>Grant Gorfodi TB</t>
  </si>
  <si>
    <t>Grant Diwylliant a Chwaraeon</t>
  </si>
  <si>
    <t>Astudiaeth Ddichonoldeb Pier y Gorllewin Abertawe</t>
  </si>
  <si>
    <t>Cyngor Sir Benfro:  Grant i gefnogi astudiaeth ddichonoldeb</t>
  </si>
  <si>
    <t>Cynllun Adferiad Economaidd Castell-nedd Port Talbot</t>
  </si>
  <si>
    <t>Deunydd Hyrwyddo ar gyfer Ardal Fenter Glannau Port Talbot</t>
  </si>
  <si>
    <t>Cynllun Grant Digwyddiadau Cymru</t>
  </si>
  <si>
    <t>Cyfanswm grantiau Covid-19 wrth eithrio tbc (ar gyfer cymhariaeth tebyg at ei debyg)</t>
  </si>
  <si>
    <t>Cyfanswm Covid-19 Iechyd a Gwasanaethau Cymdeithasol (o'r rhain isod)</t>
  </si>
  <si>
    <t>Cyfanswm Covid-19 y Gymraeg ac Addysg (o'r rhian isod)</t>
  </si>
  <si>
    <t>Cyfanswm Covid-19 Cyllid a Llywodraeth Leol (o'r rhain isod)</t>
  </si>
  <si>
    <t>Cyfanswm Covid-19 Newid Hinsawdd (o'r rhain isod)</t>
  </si>
  <si>
    <t>Cyfanswm Covid-19 Cyfiawnder Cymdeithasol a Phartneriaeth Gymdeithasol (o'r rhain isod)</t>
  </si>
  <si>
    <t>Cyfanswm Covid-19 y Celfyddydau a Chwaraeon a’r Prif Chwip (o'r rhain isod)</t>
  </si>
  <si>
    <t xml:space="preserve">Y Gronfa Galedi Frys Sengl ar gyfer Llywodraeth Leol </t>
  </si>
  <si>
    <t xml:space="preserve">Rhyddhad Ardrethi Manwerthu, Hamdden a Lletygarwch - (Elfen Covid) [Note 31] </t>
  </si>
  <si>
    <t>Grant Adfer Gofal Cymdeithasol</t>
  </si>
  <si>
    <t>Y Gronfa Datblygiad Plant</t>
  </si>
  <si>
    <t>Grant Cyfleoedd Chwarae Cymru Gyfan - Gaeaf Llawn Lles</t>
  </si>
  <si>
    <t xml:space="preserve">Grant Cyfleoedd Chwarae Cymru Gyfan - Haf o Hwyl
Grant Cyfleoedd Chwarae Cymru Gyfan - Haf o Hwyl
</t>
  </si>
  <si>
    <t>Cronfa ymyrraeth ar gyfer cefnogi llesiant plant a theuluoedd
 i ddargyfeirio achosion yn ddiogel o'r gofrestr amddiffyn plant</t>
  </si>
  <si>
    <t>Grant Adfer wedi Covid 2021-22</t>
  </si>
  <si>
    <t>Darpariaeth Addysg Ôl-16 Awdurdodau Lleol – Cyllid Adferiad a Chynnydd Dysgwyr</t>
  </si>
  <si>
    <t>Darpariaeth Addysg Ôl-16 Awdurdodau Lleol – Cyllid Pontio</t>
  </si>
  <si>
    <t>Y Grant Cymorth Ieuenctid - cyllid iechyd meddwl a llesiant emosiynol ychwanegol</t>
  </si>
  <si>
    <t>Cyfnod Pontio Dysgwyr (Blaenau Gwent a Merthyr Tudful )</t>
  </si>
  <si>
    <t>Cymorth Brys ar gyfer y Sector Bysiau</t>
  </si>
  <si>
    <t xml:space="preserve">Trais yn erbyn Menywod, Cam-drin Domestig a Thrais Rhywiol - Ymateb i COVID-19 </t>
  </si>
  <si>
    <t>Trais yn erbyn Menywod, Cam-drin Domestig a Thrais Rhywiol - Ailgychwyn wedi 
COVID-19</t>
  </si>
  <si>
    <t>Cronfa Gwasanaeth Diwylliannol ar gyfer Llywodraeth Leol</t>
  </si>
  <si>
    <t xml:space="preserve">Defnyddir y rhyddhad i leihau biliau trethdalwyr yn unig ac mae'n disodli'r incwm y byddai awdurdodau fel arall yn ei gasglu gan drethdalwyr cymwys. </t>
  </si>
  <si>
    <t>Yn cynnwys y rhaglenni: Y Grant Gwella Addysg, Codi Safonau mewn Ysgolion, Ysgolion Arloesi, Asesu ar gyfer Dysgu, Siarter Iaith Gymraeg, Llythrennedd a Rhifedd, Ieithoedd Tramor Modern, Dysgu yn y Gymru Ddigidol, Y Fframwaith Cymhwysedd Digidol, Penaethiaid Newydd a Phenaethiaid Dros Dro, CPCP a Dysgu Proffesiynol</t>
  </si>
  <si>
    <t xml:space="preserve"> Mae'r rhaglenni'n rhan o Grant Addysg Awdurdodau Lleol</t>
  </si>
  <si>
    <t>Mae dyfodol y grant yn cael ei ystyried.</t>
  </si>
  <si>
    <t xml:space="preserve">Mae'r ffigurau'n adlewyrchu'r dyraniadau ar gyfer Prydau Ysgol Am Ddim y cytunwyd arnynt fel rhan o'r cytundeb Cydweithrediad Plaid </t>
  </si>
  <si>
    <t>Yn cynnwys y rhaglenni: Gofal Plant a Chwarae, Cymunedau am Waith a Mwy, Teuluoedd yn Gyntaf, Dechrau'n Deg,Y Gronfa Waddol, Hybu Ymgysylltiad Cadarnhaol Ymhlith Pobl Ifanc Sydd Mewn Perygl o Droseddu, Cronfa Dydd Gŵyl Dewi</t>
  </si>
  <si>
    <t>Gwneir y taliad yn uniongyrchol i Brif Swyddog Digidol Llywodraeth Leol o 2022-23 ymlaen</t>
  </si>
  <si>
    <t>Trosglwyddwyd £ 5m i GCR</t>
  </si>
  <si>
    <t>Ni fydd yn wasanaeth a ariennir gan grant o 2022-23 ymlaen</t>
  </si>
  <si>
    <t>Ni chaiff ei ariannu trwy'r Awdurdodau Lleol o 2022-23 ymlaen</t>
  </si>
  <si>
    <t>Mae hyn yn cynnwys cyllid ar gyfer trosglwyddiadau ar werthoedd 2022-23.</t>
  </si>
  <si>
    <t>Mae hyn yn cynnwys diweddaru'r diweddaraf: lefelau treth gyngor, sylfaen treth gosod treth, rhyddhad NNDR dewisol a chanran codiad treth y cyngor.</t>
  </si>
  <si>
    <t xml:space="preserve">Diweddaru data cyfrifiad ysgol blynyddol lefel disgyblion hyd at 2021, ac eithrio prydau ysgol am ddim. </t>
  </si>
  <si>
    <t xml:space="preserve">Dadrewi set ddata eFSM o gyfartaledd tair blynedd i ddefnyddio cyfartaledd pedair blynedd o ddata 2021, 2018, 2017, 2016. </t>
  </si>
  <si>
    <t>Diweddaru data amcanestyniadau poblogaeth yn seiliedig ar 2018 i 2022.</t>
  </si>
  <si>
    <t>Mae hyn yn cynnwys diweddaru gweddill y dangosyddion data nad ydynt wedi'u cynnwys yn unrhyw un o'r colofnau eraill megis: data goleuadau stryd, arwynebedd tir, llongau a llawer o rai eraill.</t>
  </si>
  <si>
    <t xml:space="preserve">Mae'r data alldro refeniw wedi'i rewi ar werthoedd 2019-20, ond oherwydd diwygiadau mae'r data wedi'i ddiwygio ychydig ers setliad 2021-22. </t>
  </si>
  <si>
    <t>Dyma'r flwyddyn olaf o gyflwyno fesul cam. Dangosir y dull gweithredu yn adroddiad yr Is-grŵp Dosbarthu 2019: https://gov.wales/sites/default/files/publications/2020-02/paper-24-september-2019.pdf.</t>
  </si>
  <si>
    <t xml:space="preserve">Mae hyn yn adlewyrchu newid i'r fethodoleg cyfradd gyfun a fydd yn cael ei gyflwyno fesul cam dros 4 blynedd. Gellir gweld manylion y newid hwn yn adroddiad is-grŵp dosbarthu 2021. </t>
  </si>
  <si>
    <t xml:space="preserve">Mae hyn yn dangos effaith ariannol gronnus y newidiadau ynysig a ddangosir yng ngholofnau E i O. </t>
  </si>
  <si>
    <t xml:space="preserve">Mae hyn yn cymharu'r gwahaniaeth o'r newidiadau ynysig yng ngholofn P, i'r cyllid allanol cyfanredol wedi'i addasu o swm colofnau C a D. </t>
  </si>
  <si>
    <t>Mae'r golofn hon yn cymharu'r gwahaniaeth rhwng y newid canrannol gwirioneddol a'r newid canrannol ynysig. Mae'n annhebygol y bydd hyn yn sero oherwydd synergedd y newidynnau yng ngholofnau E i O yn yr anheddiad gwirioneddol.</t>
  </si>
  <si>
    <t>Mae'r wybodaeth a welir uchod yn dangos cyfanswm pob grant: efallai bydd rhai grantiau yn cael eu rhannu rhwng awdurdodau lleol a chyrff eraill. Mae'n bwysig nodi mai dangosol yn unig yw'r symiau ar gyfer y dyfodol ar hyn o bryd a'u bod yn debygol o newid. Mater i'r maes polisi perthnasol yw rhoi gwybod yn ffurfiol am ddyraniadau grant.</t>
  </si>
  <si>
    <t>Tabl 1a: Newid mewn Cyllid Allanol Cyfun (AEF), wedi’i addasu ar gyfer trosglwyddiadau, yn ôl Awdurdod Unedol</t>
  </si>
  <si>
    <t>Tabl 1b: Newid mewn Cyllid Allanol Cyfun (AEF) ynghyd ag ychwanegiad cyllid, heb ei addasu ar gyfer trosglwyddiadau, yn ôl awdurdod unedol</t>
  </si>
  <si>
    <t>Tabl 2a: Dadansoddiad o'r Cyllid Cyfalaf Cyffredinol (GCF), yn ôl Awdurdod Unedol, 2022-23</t>
  </si>
  <si>
    <t>Tabl 4d: Asesiadau ar sail Dangosyddion Gwasanaethau (IBAs), yn ôl Awdurdod Unedol, 2022-23</t>
  </si>
  <si>
    <t>Tabl 6: Newidiadau i sylfaen Cyllid Allanol Cyfun (AEF) 2021-22, yn ôl Awdurdod Unedol</t>
  </si>
  <si>
    <t>Tabl 2b: Setliad cyfalaf llywodraeth leol, yn ôl portffolio gweinidogol (£000edd) [Nodyn 6]</t>
  </si>
  <si>
    <t>Newid Mewn Cyllid (2022-23) [Nodyn 31]</t>
  </si>
  <si>
    <t>Cydraddoli ar gyfer adnodd [Nodyn 32]</t>
  </si>
  <si>
    <t>Disgyblion [Nodyn 33]</t>
  </si>
  <si>
    <t>Data prydau ysgol am ddim [Nodyn 34]</t>
  </si>
  <si>
    <t>Poblogaeth [Nodyn 35]</t>
  </si>
  <si>
    <t>Data Eraill [Nodyn 36]</t>
  </si>
  <si>
    <t>Data cyfrif refeniw / alldro [Nodyn 37]</t>
  </si>
  <si>
    <t>Grant byw'n annibynnol yng Nghymru  wedi'i cyflwyno'n raddol [Nodyn 38]</t>
  </si>
  <si>
    <t>Cyllido Asedau a Dyled ac cyfradd cronfa [Nodyn 39]</t>
  </si>
  <si>
    <t>Cyfanswm gwahaniaeth unigol [Nodyn 40]</t>
  </si>
  <si>
    <t>Newid fel canran [Nodyn 41]</t>
  </si>
  <si>
    <t xml:space="preserve"> Gwahaniaeth rhwng canran unigol [Nodyn 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</si>
</sst>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#,##0.000"/>
    <numFmt numFmtId="167" formatCode="_-* #,##0_-;\-* #,##0_-;_-* &quot;-&quot;??_-;_-@_-"/>
    <numFmt numFmtId="168" formatCode="#,##0.0,"/>
    <numFmt numFmtId="169" formatCode="#,##0.00,"/>
    <numFmt numFmtId="170" formatCode="&quot;£&quot;* #,##0;[Red]\-&quot;£&quot;* #,##0;;@"/>
    <numFmt numFmtId="171" formatCode="##0.0,"/>
    <numFmt numFmtId="172" formatCode="0000"/>
    <numFmt numFmtId="173" formatCode="#,##0,_);\(#,##0,\)"/>
    <numFmt numFmtId="174" formatCode="0_);\(0\)"/>
    <numFmt numFmtId="175" formatCode="#,##0;[Red]\-#,##0;;@"/>
    <numFmt numFmtId="176" formatCode="#,##0.0;[Red]\-#,##0.0;;@"/>
    <numFmt numFmtId="177" formatCode="[&gt;0.1]0.0%&quot;Verify&quot;;[Red][&lt;-0.1]\(0.0%\)&quot;Verify&quot;;0.0%"/>
    <numFmt numFmtId="178" formatCode="[&gt;0.2]0.0%&quot;Verify&quot;;[Red][&lt;-0.2]\(0.0%\)&quot;Verify&quot;;0.0%"/>
    <numFmt numFmtId="179" formatCode="[&gt;250]&quot;N/A&quot;;0;0"/>
    <numFmt numFmtId="180" formatCode="[&gt;250]&quot;N/A&quot;;\-0;_-0"/>
    <numFmt numFmtId="181" formatCode="#,##0.00000"/>
    <numFmt numFmtId="182" formatCode="_-* #,##0.0_-;\-* #,##0.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0_-;\-* #,##0.000000000_-;_-* &quot;-&quot;??_-;_-@_-"/>
    <numFmt numFmtId="186" formatCode="#,##0;\(#,##0\)"/>
    <numFmt numFmtId="187" formatCode="0.0000000%"/>
    <numFmt numFmtId="188" formatCode="#,##0.00000,"/>
    <numFmt numFmtId="189" formatCode="_-* #,##0.00000000_-;\-* #,##0.00000000_-;_-* &quot;-&quot;??_-;_-@_-"/>
  </numFmts>
  <fonts count="51">
    <font>
      <sz val="12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u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b/>
      <sz val="15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12"/>
      <name val="Arial"/>
      <family val="2"/>
    </font>
    <font>
      <i/>
      <sz val="8"/>
      <name val="Arial"/>
      <family val="2"/>
    </font>
    <font>
      <sz val="10"/>
      <name val="Carial"/>
    </font>
    <font>
      <b/>
      <sz val="16"/>
      <name val="Arial"/>
      <family val="2"/>
    </font>
    <font>
      <i/>
      <u/>
      <sz val="9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trike/>
      <sz val="12"/>
      <color rgb="FFFF0000"/>
      <name val="Arial"/>
      <family val="2"/>
    </font>
    <font>
      <b/>
      <strike/>
      <sz val="12"/>
      <name val="Arial"/>
      <family val="2"/>
    </font>
    <font>
      <b/>
      <sz val="14"/>
      <color rgb="FFFF0000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170" fontId="14" fillId="0" borderId="1" applyFont="0" applyFill="0" applyBorder="0" applyAlignment="0">
      <alignment horizontal="right"/>
    </xf>
    <xf numFmtId="171" fontId="20" fillId="0" borderId="0" applyFill="0" applyBorder="0"/>
    <xf numFmtId="172" fontId="8" fillId="2" borderId="2">
      <alignment horizontal="right" vertical="top"/>
    </xf>
    <xf numFmtId="0" fontId="8" fillId="2" borderId="2">
      <alignment horizontal="left" indent="5"/>
    </xf>
    <xf numFmtId="3" fontId="8" fillId="2" borderId="2">
      <alignment horizontal="right"/>
    </xf>
    <xf numFmtId="172" fontId="8" fillId="2" borderId="3" applyNumberFormat="0">
      <alignment horizontal="right" vertical="top"/>
    </xf>
    <xf numFmtId="0" fontId="8" fillId="2" borderId="3">
      <alignment horizontal="left" indent="3"/>
    </xf>
    <xf numFmtId="3" fontId="8" fillId="2" borderId="3">
      <alignment horizontal="right"/>
    </xf>
    <xf numFmtId="172" fontId="9" fillId="2" borderId="3" applyNumberFormat="0">
      <alignment horizontal="right" vertical="top"/>
    </xf>
    <xf numFmtId="0" fontId="9" fillId="2" borderId="3">
      <alignment horizontal="left" indent="1"/>
    </xf>
    <xf numFmtId="3" fontId="9" fillId="2" borderId="3">
      <alignment horizontal="right"/>
    </xf>
    <xf numFmtId="0" fontId="8" fillId="2" borderId="4" applyFont="0" applyFill="0" applyAlignment="0"/>
    <xf numFmtId="0" fontId="9" fillId="2" borderId="3">
      <alignment horizontal="right" vertical="top"/>
    </xf>
    <xf numFmtId="0" fontId="9" fillId="2" borderId="3">
      <alignment horizontal="left" indent="2"/>
    </xf>
    <xf numFmtId="3" fontId="9" fillId="2" borderId="3">
      <alignment horizontal="right"/>
    </xf>
    <xf numFmtId="0" fontId="8" fillId="3" borderId="0">
      <protection locked="0"/>
    </xf>
    <xf numFmtId="172" fontId="8" fillId="2" borderId="3" applyNumberFormat="0">
      <alignment horizontal="right" vertical="top"/>
    </xf>
    <xf numFmtId="0" fontId="8" fillId="2" borderId="3">
      <alignment horizontal="left" indent="3"/>
    </xf>
    <xf numFmtId="3" fontId="8" fillId="2" borderId="3">
      <alignment horizontal="right"/>
    </xf>
    <xf numFmtId="0" fontId="8" fillId="4" borderId="5">
      <alignment horizontal="center" vertical="center"/>
      <protection locked="0"/>
    </xf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8" fillId="5" borderId="0">
      <protection locked="0"/>
    </xf>
    <xf numFmtId="0" fontId="9" fillId="4" borderId="0">
      <alignment vertical="center"/>
      <protection locked="0"/>
    </xf>
    <xf numFmtId="0" fontId="9" fillId="0" borderId="0">
      <protection locked="0"/>
    </xf>
    <xf numFmtId="37" fontId="15" fillId="6" borderId="0"/>
    <xf numFmtId="173" fontId="15" fillId="6" borderId="0"/>
    <xf numFmtId="168" fontId="15" fillId="6" borderId="0"/>
    <xf numFmtId="0" fontId="12" fillId="0" borderId="0">
      <protection locked="0"/>
    </xf>
    <xf numFmtId="0" fontId="28" fillId="0" borderId="1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74" fontId="8" fillId="0" borderId="0" applyFont="0" applyFill="0" applyBorder="0" applyAlignment="0" applyProtection="0"/>
    <xf numFmtId="0" fontId="14" fillId="0" borderId="0"/>
    <xf numFmtId="0" fontId="16" fillId="0" borderId="0"/>
    <xf numFmtId="0" fontId="14" fillId="0" borderId="0"/>
    <xf numFmtId="0" fontId="37" fillId="0" borderId="0"/>
    <xf numFmtId="0" fontId="21" fillId="0" borderId="0"/>
    <xf numFmtId="0" fontId="8" fillId="0" borderId="0"/>
    <xf numFmtId="175" fontId="8" fillId="0" borderId="6" applyFont="0" applyFill="0" applyBorder="0" applyAlignment="0"/>
    <xf numFmtId="176" fontId="8" fillId="0" borderId="6" applyFont="0" applyFill="0" applyBorder="0" applyAlignment="0"/>
    <xf numFmtId="176" fontId="8" fillId="0" borderId="6" applyFont="0" applyFill="0" applyBorder="0" applyAlignment="0"/>
    <xf numFmtId="175" fontId="8" fillId="0" borderId="6" applyFont="0" applyFill="0" applyBorder="0" applyAlignment="0"/>
    <xf numFmtId="177" fontId="14" fillId="0" borderId="0" applyAlignment="0"/>
    <xf numFmtId="178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>
      <alignment textRotation="90"/>
    </xf>
    <xf numFmtId="0" fontId="8" fillId="4" borderId="7">
      <alignment vertical="center"/>
      <protection locked="0"/>
    </xf>
    <xf numFmtId="0" fontId="8" fillId="0" borderId="0"/>
    <xf numFmtId="0" fontId="15" fillId="0" borderId="0"/>
    <xf numFmtId="0" fontId="8" fillId="3" borderId="0">
      <protection locked="0"/>
    </xf>
    <xf numFmtId="171" fontId="20" fillId="0" borderId="0" applyFont="0" applyFill="0" applyBorder="0"/>
    <xf numFmtId="167" fontId="23" fillId="0" borderId="0"/>
    <xf numFmtId="167" fontId="24" fillId="0" borderId="0" applyNumberFormat="0" applyFill="0" applyBorder="0" applyAlignment="0"/>
    <xf numFmtId="0" fontId="9" fillId="0" borderId="0"/>
    <xf numFmtId="179" fontId="18" fillId="0" borderId="0" applyFont="0" applyFill="0" applyBorder="0" applyAlignment="0" applyProtection="0">
      <alignment horizontal="right"/>
    </xf>
    <xf numFmtId="180" fontId="18" fillId="0" borderId="0" applyFont="0" applyFill="0" applyBorder="0" applyAlignment="0" applyProtection="0">
      <alignment horizontal="right"/>
    </xf>
  </cellStyleXfs>
  <cellXfs count="329">
    <xf numFmtId="0" fontId="0" fillId="0" borderId="0" xfId="0"/>
    <xf numFmtId="0" fontId="8" fillId="0" borderId="0" xfId="0" applyFont="1" applyFill="1"/>
    <xf numFmtId="0" fontId="8" fillId="0" borderId="0" xfId="0" applyFont="1" applyFill="1" applyBorder="1"/>
    <xf numFmtId="0" fontId="8" fillId="7" borderId="0" xfId="0" applyFont="1" applyFill="1"/>
    <xf numFmtId="0" fontId="14" fillId="0" borderId="0" xfId="0" applyFont="1" applyFill="1"/>
    <xf numFmtId="0" fontId="8" fillId="7" borderId="0" xfId="0" applyFont="1" applyFill="1" applyBorder="1"/>
    <xf numFmtId="0" fontId="14" fillId="7" borderId="0" xfId="0" applyFont="1" applyFill="1"/>
    <xf numFmtId="0" fontId="8" fillId="7" borderId="0" xfId="0" applyFont="1" applyFill="1" applyAlignment="1">
      <alignment horizontal="center"/>
    </xf>
    <xf numFmtId="0" fontId="14" fillId="0" borderId="0" xfId="39" applyFont="1" applyAlignment="1">
      <alignment vertical="top"/>
    </xf>
    <xf numFmtId="0" fontId="14" fillId="0" borderId="0" xfId="39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185" fontId="8" fillId="7" borderId="0" xfId="21" applyNumberFormat="1" applyFont="1" applyFill="1" applyAlignment="1">
      <alignment wrapText="1"/>
    </xf>
    <xf numFmtId="167" fontId="8" fillId="7" borderId="0" xfId="21" applyNumberFormat="1" applyFont="1" applyFill="1" applyAlignment="1">
      <alignment wrapText="1"/>
    </xf>
    <xf numFmtId="187" fontId="8" fillId="7" borderId="0" xfId="51" applyNumberFormat="1" applyFont="1" applyFill="1" applyAlignment="1">
      <alignment wrapText="1"/>
    </xf>
    <xf numFmtId="0" fontId="28" fillId="0" borderId="0" xfId="33" applyFont="1" applyFill="1" applyBorder="1" applyAlignment="1" applyProtection="1">
      <protection locked="0"/>
    </xf>
    <xf numFmtId="0" fontId="17" fillId="0" borderId="0" xfId="32" applyFont="1" applyFill="1" applyAlignment="1">
      <protection locked="0"/>
    </xf>
    <xf numFmtId="165" fontId="8" fillId="0" borderId="0" xfId="0" applyNumberFormat="1" applyFont="1" applyFill="1" applyBorder="1"/>
    <xf numFmtId="165" fontId="8" fillId="0" borderId="0" xfId="0" applyNumberFormat="1" applyFont="1" applyFill="1"/>
    <xf numFmtId="0" fontId="8" fillId="0" borderId="0" xfId="33" applyFont="1" applyFill="1" applyBorder="1" applyAlignment="1" applyProtection="1">
      <alignment vertical="top"/>
      <protection locked="0"/>
    </xf>
    <xf numFmtId="0" fontId="14" fillId="7" borderId="0" xfId="39" applyFont="1" applyFill="1" applyAlignment="1">
      <alignment horizontal="left" vertical="top"/>
    </xf>
    <xf numFmtId="0" fontId="14" fillId="7" borderId="0" xfId="0" applyFont="1" applyFill="1" applyAlignment="1">
      <alignment horizontal="left" vertical="top"/>
    </xf>
    <xf numFmtId="0" fontId="14" fillId="7" borderId="0" xfId="0" applyFont="1" applyFill="1" applyAlignment="1">
      <alignment horizontal="left"/>
    </xf>
    <xf numFmtId="0" fontId="7" fillId="0" borderId="0" xfId="0" applyFont="1" applyFill="1"/>
    <xf numFmtId="165" fontId="8" fillId="0" borderId="0" xfId="0" applyNumberFormat="1" applyFont="1" applyFill="1" applyBorder="1" applyAlignment="1"/>
    <xf numFmtId="164" fontId="8" fillId="0" borderId="0" xfId="0" applyNumberFormat="1" applyFont="1" applyFill="1" applyBorder="1"/>
    <xf numFmtId="0" fontId="35" fillId="0" borderId="0" xfId="35" applyFont="1" applyFill="1" applyAlignment="1" applyProtection="1">
      <alignment wrapText="1"/>
    </xf>
    <xf numFmtId="165" fontId="14" fillId="0" borderId="0" xfId="0" applyNumberFormat="1" applyFont="1" applyFill="1"/>
    <xf numFmtId="43" fontId="14" fillId="0" borderId="0" xfId="21" applyNumberFormat="1" applyFont="1" applyFill="1"/>
    <xf numFmtId="0" fontId="15" fillId="0" borderId="8" xfId="0" applyFont="1" applyBorder="1" applyAlignment="1">
      <alignment vertical="top" wrapText="1"/>
    </xf>
    <xf numFmtId="0" fontId="11" fillId="7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/>
    <xf numFmtId="164" fontId="8" fillId="7" borderId="0" xfId="51" applyNumberFormat="1" applyFont="1" applyFill="1" applyBorder="1" applyAlignment="1"/>
    <xf numFmtId="164" fontId="8" fillId="7" borderId="0" xfId="54" applyNumberFormat="1" applyFont="1" applyFill="1" applyBorder="1" applyAlignment="1"/>
    <xf numFmtId="165" fontId="8" fillId="7" borderId="8" xfId="0" applyNumberFormat="1" applyFont="1" applyFill="1" applyBorder="1" applyAlignment="1"/>
    <xf numFmtId="188" fontId="35" fillId="0" borderId="0" xfId="35" applyNumberFormat="1" applyFont="1" applyFill="1" applyAlignment="1" applyProtection="1">
      <alignment wrapText="1"/>
    </xf>
    <xf numFmtId="10" fontId="8" fillId="7" borderId="0" xfId="51" applyNumberFormat="1" applyFont="1" applyFill="1" applyAlignment="1">
      <alignment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right" vertical="center" wrapText="1"/>
    </xf>
    <xf numFmtId="0" fontId="9" fillId="0" borderId="9" xfId="0" applyFont="1" applyFill="1" applyBorder="1"/>
    <xf numFmtId="165" fontId="9" fillId="0" borderId="9" xfId="0" applyNumberFormat="1" applyFont="1" applyFill="1" applyBorder="1"/>
    <xf numFmtId="164" fontId="9" fillId="0" borderId="9" xfId="0" applyNumberFormat="1" applyFont="1" applyFill="1" applyBorder="1"/>
    <xf numFmtId="0" fontId="8" fillId="0" borderId="9" xfId="0" applyFont="1" applyFill="1" applyBorder="1"/>
    <xf numFmtId="0" fontId="9" fillId="0" borderId="0" xfId="0" applyFont="1" applyFill="1"/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8" fillId="0" borderId="8" xfId="0" applyFont="1" applyFill="1" applyBorder="1"/>
    <xf numFmtId="0" fontId="10" fillId="0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 vertical="center"/>
    </xf>
    <xf numFmtId="43" fontId="8" fillId="0" borderId="0" xfId="21" applyFont="1" applyFill="1"/>
    <xf numFmtId="0" fontId="25" fillId="0" borderId="0" xfId="0" applyFont="1" applyFill="1"/>
    <xf numFmtId="0" fontId="29" fillId="0" borderId="0" xfId="35" applyFont="1" applyFill="1" applyAlignment="1" applyProtection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/>
    <xf numFmtId="3" fontId="14" fillId="0" borderId="0" xfId="0" applyNumberFormat="1" applyFont="1" applyFill="1"/>
    <xf numFmtId="3" fontId="9" fillId="0" borderId="9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8" xfId="0" applyFont="1" applyBorder="1" applyAlignment="1">
      <alignment horizontal="left" vertical="center"/>
    </xf>
    <xf numFmtId="3" fontId="36" fillId="7" borderId="0" xfId="22" applyNumberFormat="1" applyFont="1" applyFill="1" applyBorder="1" applyAlignment="1">
      <alignment vertical="top"/>
    </xf>
    <xf numFmtId="3" fontId="5" fillId="7" borderId="0" xfId="22" applyNumberFormat="1" applyFont="1" applyFill="1" applyBorder="1" applyAlignment="1">
      <alignment vertical="top" wrapText="1"/>
    </xf>
    <xf numFmtId="3" fontId="5" fillId="7" borderId="0" xfId="22" applyNumberFormat="1" applyFont="1" applyFill="1" applyBorder="1" applyAlignment="1">
      <alignment vertical="top"/>
    </xf>
    <xf numFmtId="0" fontId="28" fillId="0" borderId="0" xfId="33" applyFont="1" applyFill="1" applyBorder="1" applyAlignment="1" applyProtection="1">
      <alignment vertical="center"/>
      <protection locked="0"/>
    </xf>
    <xf numFmtId="0" fontId="8" fillId="0" borderId="0" xfId="39" applyFont="1" applyFill="1"/>
    <xf numFmtId="0" fontId="17" fillId="0" borderId="0" xfId="32" applyFont="1" applyFill="1" applyAlignment="1">
      <alignment vertical="center" wrapText="1"/>
      <protection locked="0"/>
    </xf>
    <xf numFmtId="0" fontId="9" fillId="0" borderId="0" xfId="39" applyFont="1" applyFill="1"/>
    <xf numFmtId="165" fontId="8" fillId="0" borderId="0" xfId="39" applyNumberFormat="1" applyFont="1" applyFill="1" applyBorder="1"/>
    <xf numFmtId="165" fontId="8" fillId="0" borderId="0" xfId="39" applyNumberFormat="1" applyFont="1" applyFill="1"/>
    <xf numFmtId="10" fontId="8" fillId="0" borderId="0" xfId="39" applyNumberFormat="1" applyFont="1" applyFill="1"/>
    <xf numFmtId="165" fontId="8" fillId="0" borderId="8" xfId="0" applyNumberFormat="1" applyFont="1" applyFill="1" applyBorder="1" applyAlignment="1"/>
    <xf numFmtId="165" fontId="9" fillId="0" borderId="0" xfId="39" applyNumberFormat="1" applyFont="1" applyFill="1" applyBorder="1"/>
    <xf numFmtId="165" fontId="9" fillId="0" borderId="0" xfId="39" applyNumberFormat="1" applyFont="1" applyFill="1"/>
    <xf numFmtId="10" fontId="9" fillId="0" borderId="0" xfId="39" applyNumberFormat="1" applyFont="1" applyFill="1"/>
    <xf numFmtId="0" fontId="14" fillId="0" borderId="0" xfId="39" applyFont="1" applyFill="1"/>
    <xf numFmtId="0" fontId="28" fillId="0" borderId="0" xfId="33" applyFont="1" applyFill="1" applyBorder="1" applyAlignment="1" applyProtection="1">
      <alignment vertical="center" wrapText="1"/>
      <protection locked="0"/>
    </xf>
    <xf numFmtId="0" fontId="28" fillId="0" borderId="0" xfId="33" applyFont="1" applyFill="1" applyBorder="1"/>
    <xf numFmtId="164" fontId="8" fillId="0" borderId="0" xfId="0" applyNumberFormat="1" applyFont="1" applyFill="1"/>
    <xf numFmtId="189" fontId="18" fillId="0" borderId="0" xfId="21" applyNumberFormat="1" applyFont="1" applyFill="1"/>
    <xf numFmtId="181" fontId="8" fillId="0" borderId="0" xfId="0" applyNumberFormat="1" applyFont="1" applyFill="1"/>
    <xf numFmtId="0" fontId="34" fillId="0" borderId="0" xfId="0" applyFont="1" applyFill="1"/>
    <xf numFmtId="184" fontId="8" fillId="0" borderId="0" xfId="21" applyNumberFormat="1" applyFont="1" applyFill="1"/>
    <xf numFmtId="167" fontId="14" fillId="0" borderId="0" xfId="21" applyNumberFormat="1" applyFont="1" applyFill="1"/>
    <xf numFmtId="164" fontId="14" fillId="0" borderId="0" xfId="51" applyNumberFormat="1" applyFont="1" applyFill="1"/>
    <xf numFmtId="166" fontId="14" fillId="0" borderId="0" xfId="0" applyNumberFormat="1" applyFont="1" applyFill="1"/>
    <xf numFmtId="0" fontId="15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44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/>
    <xf numFmtId="165" fontId="8" fillId="0" borderId="0" xfId="44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44" applyFont="1" applyFill="1" applyBorder="1" applyAlignment="1">
      <alignment horizontal="left" vertical="center" wrapText="1"/>
    </xf>
    <xf numFmtId="0" fontId="9" fillId="0" borderId="0" xfId="44" applyFont="1" applyFill="1" applyBorder="1" applyAlignment="1">
      <alignment horizontal="right" wrapText="1"/>
    </xf>
    <xf numFmtId="0" fontId="9" fillId="0" borderId="0" xfId="44" applyFont="1" applyFill="1" applyBorder="1" applyAlignment="1">
      <alignment horizontal="left" vertical="top" wrapText="1"/>
    </xf>
    <xf numFmtId="165" fontId="9" fillId="0" borderId="0" xfId="44" applyNumberFormat="1" applyFont="1" applyFill="1" applyBorder="1" applyAlignment="1">
      <alignment vertical="top" wrapText="1"/>
    </xf>
    <xf numFmtId="0" fontId="8" fillId="0" borderId="0" xfId="44" applyFont="1" applyFill="1" applyBorder="1" applyAlignment="1">
      <alignment horizontal="left" vertical="top" wrapText="1" indent="1"/>
    </xf>
    <xf numFmtId="169" fontId="8" fillId="0" borderId="0" xfId="0" applyNumberFormat="1" applyFont="1" applyFill="1" applyBorder="1"/>
    <xf numFmtId="0" fontId="9" fillId="0" borderId="0" xfId="44" applyFont="1" applyFill="1" applyBorder="1" applyAlignment="1">
      <alignment horizontal="left" wrapText="1"/>
    </xf>
    <xf numFmtId="165" fontId="9" fillId="0" borderId="0" xfId="44" applyNumberFormat="1" applyFont="1" applyFill="1" applyBorder="1" applyAlignment="1">
      <alignment wrapText="1"/>
    </xf>
    <xf numFmtId="169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169" fontId="8" fillId="0" borderId="0" xfId="0" applyNumberFormat="1" applyFont="1" applyFill="1" applyBorder="1" applyAlignment="1"/>
    <xf numFmtId="0" fontId="14" fillId="0" borderId="0" xfId="0" applyFont="1" applyFill="1" applyBorder="1" applyAlignment="1"/>
    <xf numFmtId="3" fontId="14" fillId="0" borderId="0" xfId="0" applyNumberFormat="1" applyFont="1" applyFill="1" applyBorder="1"/>
    <xf numFmtId="3" fontId="33" fillId="0" borderId="0" xfId="0" applyNumberFormat="1" applyFont="1" applyFill="1" applyBorder="1" applyAlignment="1">
      <alignment wrapText="1"/>
    </xf>
    <xf numFmtId="167" fontId="8" fillId="0" borderId="0" xfId="21" applyNumberFormat="1" applyFont="1" applyFill="1" applyBorder="1" applyAlignment="1"/>
    <xf numFmtId="184" fontId="8" fillId="0" borderId="0" xfId="21" applyNumberFormat="1" applyFont="1" applyFill="1" applyBorder="1"/>
    <xf numFmtId="165" fontId="14" fillId="0" borderId="0" xfId="0" applyNumberFormat="1" applyFont="1" applyFill="1" applyBorder="1"/>
    <xf numFmtId="0" fontId="9" fillId="0" borderId="12" xfId="44" applyFont="1" applyFill="1" applyBorder="1" applyAlignment="1">
      <alignment horizontal="left" wrapText="1"/>
    </xf>
    <xf numFmtId="165" fontId="9" fillId="0" borderId="12" xfId="44" applyNumberFormat="1" applyFont="1" applyFill="1" applyBorder="1" applyAlignment="1">
      <alignment wrapText="1"/>
    </xf>
    <xf numFmtId="165" fontId="32" fillId="0" borderId="0" xfId="0" applyNumberFormat="1" applyFont="1" applyFill="1"/>
    <xf numFmtId="183" fontId="8" fillId="0" borderId="0" xfId="21" applyNumberFormat="1" applyFont="1" applyFill="1"/>
    <xf numFmtId="182" fontId="8" fillId="0" borderId="0" xfId="21" applyNumberFormat="1" applyFont="1" applyFill="1"/>
    <xf numFmtId="167" fontId="8" fillId="0" borderId="0" xfId="21" applyNumberFormat="1" applyFont="1" applyFill="1"/>
    <xf numFmtId="0" fontId="9" fillId="0" borderId="13" xfId="0" applyFont="1" applyFill="1" applyBorder="1"/>
    <xf numFmtId="3" fontId="9" fillId="0" borderId="13" xfId="0" applyNumberFormat="1" applyFont="1" applyFill="1" applyBorder="1"/>
    <xf numFmtId="165" fontId="9" fillId="0" borderId="13" xfId="0" applyNumberFormat="1" applyFont="1" applyFill="1" applyBorder="1"/>
    <xf numFmtId="0" fontId="8" fillId="0" borderId="0" xfId="0" applyFont="1" applyFill="1" applyAlignment="1">
      <alignment horizontal="center"/>
    </xf>
    <xf numFmtId="165" fontId="8" fillId="0" borderId="9" xfId="0" applyNumberFormat="1" applyFont="1" applyFill="1" applyBorder="1"/>
    <xf numFmtId="165" fontId="8" fillId="0" borderId="9" xfId="0" applyNumberFormat="1" applyFont="1" applyFill="1" applyBorder="1" applyAlignment="1"/>
    <xf numFmtId="165" fontId="8" fillId="0" borderId="8" xfId="0" applyNumberFormat="1" applyFont="1" applyFill="1" applyBorder="1"/>
    <xf numFmtId="0" fontId="31" fillId="0" borderId="0" xfId="35" applyFont="1" applyFill="1" applyAlignment="1" applyProtection="1"/>
    <xf numFmtId="167" fontId="14" fillId="0" borderId="0" xfId="0" applyNumberFormat="1" applyFont="1" applyFill="1"/>
    <xf numFmtId="43" fontId="14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165" fontId="9" fillId="0" borderId="13" xfId="0" applyNumberFormat="1" applyFont="1" applyFill="1" applyBorder="1" applyAlignment="1"/>
    <xf numFmtId="0" fontId="36" fillId="0" borderId="0" xfId="0" applyFont="1" applyAlignment="1">
      <alignment horizontal="right" vertical="top"/>
    </xf>
    <xf numFmtId="0" fontId="15" fillId="7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right" vertical="center" wrapText="1"/>
    </xf>
    <xf numFmtId="3" fontId="6" fillId="7" borderId="0" xfId="22" applyNumberFormat="1" applyFont="1" applyFill="1" applyAlignment="1">
      <alignment horizontal="left" indent="2"/>
    </xf>
    <xf numFmtId="0" fontId="6" fillId="7" borderId="0" xfId="0" applyFont="1" applyFill="1" applyAlignment="1">
      <alignment horizontal="left" indent="2"/>
    </xf>
    <xf numFmtId="0" fontId="6" fillId="7" borderId="0" xfId="0" applyFont="1" applyFill="1" applyAlignment="1">
      <alignment horizontal="left" wrapText="1" indent="2"/>
    </xf>
    <xf numFmtId="0" fontId="6" fillId="7" borderId="0" xfId="0" applyFont="1" applyFill="1" applyAlignment="1" applyProtection="1">
      <alignment horizontal="left" wrapText="1" indent="2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39" applyFont="1" applyBorder="1" applyAlignment="1">
      <alignment vertical="top"/>
    </xf>
    <xf numFmtId="0" fontId="6" fillId="0" borderId="0" xfId="33" applyFont="1" applyFill="1" applyBorder="1" applyAlignment="1" applyProtection="1">
      <alignment vertical="top"/>
      <protection locked="0"/>
    </xf>
    <xf numFmtId="0" fontId="15" fillId="0" borderId="0" xfId="0" applyFont="1" applyBorder="1" applyAlignment="1">
      <alignment vertical="top" wrapText="1"/>
    </xf>
    <xf numFmtId="3" fontId="40" fillId="7" borderId="0" xfId="22" applyNumberFormat="1" applyFont="1" applyFill="1" applyBorder="1" applyAlignment="1">
      <alignment vertical="top"/>
    </xf>
    <xf numFmtId="0" fontId="15" fillId="7" borderId="0" xfId="39" applyFont="1" applyFill="1" applyBorder="1" applyAlignment="1">
      <alignment vertical="top"/>
    </xf>
    <xf numFmtId="0" fontId="5" fillId="7" borderId="0" xfId="0" applyFont="1" applyFill="1" applyBorder="1" applyAlignment="1">
      <alignment horizontal="left" vertical="top" wrapText="1" indent="2"/>
    </xf>
    <xf numFmtId="0" fontId="5" fillId="7" borderId="0" xfId="39" applyFont="1" applyFill="1" applyBorder="1" applyAlignment="1">
      <alignment vertical="top"/>
    </xf>
    <xf numFmtId="0" fontId="6" fillId="7" borderId="0" xfId="39" applyFont="1" applyFill="1" applyBorder="1" applyAlignment="1">
      <alignment vertical="top"/>
    </xf>
    <xf numFmtId="0" fontId="6" fillId="7" borderId="0" xfId="39" applyFont="1" applyFill="1" applyBorder="1" applyAlignment="1">
      <alignment horizontal="left" vertical="top" wrapText="1" indent="2"/>
    </xf>
    <xf numFmtId="0" fontId="5" fillId="7" borderId="0" xfId="39" applyFont="1" applyFill="1" applyBorder="1" applyAlignment="1">
      <alignment horizontal="left" vertical="top" wrapText="1" indent="2"/>
    </xf>
    <xf numFmtId="0" fontId="5" fillId="7" borderId="0" xfId="0" applyFont="1" applyFill="1" applyBorder="1" applyAlignment="1" applyProtection="1">
      <alignment horizontal="left" vertical="top" wrapText="1" indent="2"/>
      <protection locked="0"/>
    </xf>
    <xf numFmtId="0" fontId="15" fillId="0" borderId="0" xfId="39" applyFont="1" applyBorder="1" applyAlignment="1">
      <alignment vertical="top"/>
    </xf>
    <xf numFmtId="0" fontId="5" fillId="7" borderId="0" xfId="0" applyFont="1" applyFill="1" applyBorder="1" applyAlignment="1" applyProtection="1">
      <alignment horizontal="left" vertical="center" wrapText="1" indent="2"/>
      <protection locked="0"/>
    </xf>
    <xf numFmtId="3" fontId="5" fillId="7" borderId="0" xfId="22" applyNumberFormat="1" applyFont="1" applyFill="1" applyBorder="1" applyAlignment="1">
      <alignment horizontal="left" vertical="top" indent="2"/>
    </xf>
    <xf numFmtId="0" fontId="5" fillId="7" borderId="0" xfId="39" applyFont="1" applyFill="1" applyBorder="1" applyAlignment="1">
      <alignment horizontal="left" vertical="top" indent="2"/>
    </xf>
    <xf numFmtId="0" fontId="5" fillId="0" borderId="0" xfId="0" applyFont="1" applyBorder="1" applyAlignment="1">
      <alignment horizontal="left" vertical="top" indent="2"/>
    </xf>
    <xf numFmtId="0" fontId="5" fillId="7" borderId="0" xfId="0" applyFont="1" applyFill="1" applyBorder="1" applyAlignment="1">
      <alignment horizontal="left" vertical="top" indent="2"/>
    </xf>
    <xf numFmtId="0" fontId="6" fillId="7" borderId="0" xfId="0" applyFont="1" applyFill="1" applyBorder="1" applyAlignment="1">
      <alignment horizontal="left" vertical="top" wrapText="1" indent="2"/>
    </xf>
    <xf numFmtId="3" fontId="6" fillId="7" borderId="0" xfId="22" applyNumberFormat="1" applyFont="1" applyFill="1" applyBorder="1" applyAlignment="1">
      <alignment horizontal="left" vertical="top" indent="2"/>
    </xf>
    <xf numFmtId="186" fontId="26" fillId="7" borderId="0" xfId="39" applyNumberFormat="1" applyFont="1" applyFill="1" applyBorder="1" applyAlignment="1">
      <alignment vertical="top"/>
    </xf>
    <xf numFmtId="0" fontId="5" fillId="7" borderId="0" xfId="0" applyFont="1" applyFill="1" applyBorder="1" applyAlignment="1" applyProtection="1">
      <alignment horizontal="left" vertical="top" indent="2"/>
      <protection locked="0"/>
    </xf>
    <xf numFmtId="3" fontId="6" fillId="0" borderId="0" xfId="22" applyNumberFormat="1" applyFont="1" applyBorder="1" applyAlignment="1">
      <alignment vertical="top"/>
    </xf>
    <xf numFmtId="3" fontId="42" fillId="0" borderId="0" xfId="22" applyNumberFormat="1" applyFont="1" applyBorder="1" applyAlignment="1">
      <alignment vertical="top"/>
    </xf>
    <xf numFmtId="0" fontId="43" fillId="7" borderId="0" xfId="39" applyFont="1" applyFill="1" applyBorder="1" applyAlignment="1">
      <alignment vertical="top"/>
    </xf>
    <xf numFmtId="0" fontId="42" fillId="7" borderId="0" xfId="39" applyFont="1" applyFill="1" applyBorder="1" applyAlignment="1">
      <alignment vertical="top" wrapText="1"/>
    </xf>
    <xf numFmtId="0" fontId="41" fillId="7" borderId="0" xfId="39" applyFont="1" applyFill="1" applyBorder="1" applyAlignment="1">
      <alignment vertical="top" wrapText="1"/>
    </xf>
    <xf numFmtId="18" fontId="42" fillId="7" borderId="0" xfId="39" applyNumberFormat="1" applyFont="1" applyFill="1" applyBorder="1" applyAlignment="1">
      <alignment vertical="top" wrapText="1"/>
    </xf>
    <xf numFmtId="0" fontId="42" fillId="7" borderId="0" xfId="39" applyFont="1" applyFill="1" applyBorder="1" applyAlignment="1">
      <alignment vertical="top"/>
    </xf>
    <xf numFmtId="0" fontId="44" fillId="7" borderId="0" xfId="39" applyFont="1" applyFill="1" applyBorder="1" applyAlignment="1">
      <alignment vertical="top"/>
    </xf>
    <xf numFmtId="3" fontId="38" fillId="0" borderId="8" xfId="39" applyNumberFormat="1" applyFont="1" applyBorder="1" applyAlignment="1">
      <alignment vertical="top"/>
    </xf>
    <xf numFmtId="3" fontId="15" fillId="2" borderId="13" xfId="22" applyNumberFormat="1" applyFont="1" applyFill="1" applyBorder="1" applyAlignment="1">
      <alignment vertical="top"/>
    </xf>
    <xf numFmtId="3" fontId="38" fillId="2" borderId="13" xfId="39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/>
    </xf>
    <xf numFmtId="0" fontId="4" fillId="7" borderId="0" xfId="0" applyFont="1" applyFill="1" applyAlignment="1">
      <alignment horizontal="left" wrapText="1" indent="2"/>
    </xf>
    <xf numFmtId="3" fontId="4" fillId="7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28" fillId="0" borderId="0" xfId="33" applyBorder="1" applyAlignment="1">
      <alignment vertical="top"/>
    </xf>
    <xf numFmtId="0" fontId="28" fillId="0" borderId="0" xfId="33" applyBorder="1" applyAlignment="1">
      <alignment horizontal="right" vertical="top"/>
    </xf>
    <xf numFmtId="0" fontId="28" fillId="7" borderId="0" xfId="33" applyFill="1" applyBorder="1"/>
    <xf numFmtId="0" fontId="8" fillId="7" borderId="0" xfId="35" applyFont="1" applyFill="1" applyAlignment="1" applyProtection="1"/>
    <xf numFmtId="0" fontId="6" fillId="7" borderId="0" xfId="0" applyFont="1" applyFill="1"/>
    <xf numFmtId="0" fontId="8" fillId="0" borderId="0" xfId="0" quotePrefix="1" applyFont="1" applyFill="1" applyAlignment="1">
      <alignment vertical="top" wrapText="1"/>
    </xf>
    <xf numFmtId="0" fontId="28" fillId="7" borderId="0" xfId="33" applyFill="1" applyBorder="1" applyAlignment="1">
      <alignment vertical="top" wrapText="1"/>
    </xf>
    <xf numFmtId="0" fontId="9" fillId="0" borderId="0" xfId="0" applyFont="1" applyFill="1" applyBorder="1"/>
    <xf numFmtId="164" fontId="9" fillId="0" borderId="13" xfId="0" applyNumberFormat="1" applyFont="1" applyFill="1" applyBorder="1"/>
    <xf numFmtId="0" fontId="9" fillId="7" borderId="8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right" vertical="center" wrapText="1"/>
    </xf>
    <xf numFmtId="165" fontId="9" fillId="7" borderId="13" xfId="0" applyNumberFormat="1" applyFont="1" applyFill="1" applyBorder="1"/>
    <xf numFmtId="164" fontId="9" fillId="7" borderId="13" xfId="51" applyNumberFormat="1" applyFont="1" applyFill="1" applyBorder="1" applyAlignment="1"/>
    <xf numFmtId="164" fontId="9" fillId="7" borderId="13" xfId="51" applyNumberFormat="1" applyFont="1" applyFill="1" applyBorder="1"/>
    <xf numFmtId="0" fontId="42" fillId="7" borderId="0" xfId="0" applyFont="1" applyFill="1" applyAlignment="1">
      <alignment horizontal="left" indent="2"/>
    </xf>
    <xf numFmtId="0" fontId="28" fillId="0" borderId="0" xfId="33" applyFill="1" applyBorder="1" applyAlignment="1">
      <alignment vertical="top"/>
    </xf>
    <xf numFmtId="0" fontId="39" fillId="0" borderId="0" xfId="0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right" vertical="top"/>
    </xf>
    <xf numFmtId="0" fontId="14" fillId="0" borderId="0" xfId="39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4" fillId="0" borderId="0" xfId="39" applyFont="1" applyFill="1" applyBorder="1" applyAlignment="1">
      <alignment horizontal="right" vertical="top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3" fontId="15" fillId="7" borderId="0" xfId="22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8" fillId="7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38" fillId="7" borderId="0" xfId="0" applyFont="1" applyFill="1" applyAlignment="1">
      <alignment horizontal="left" wrapText="1"/>
    </xf>
    <xf numFmtId="3" fontId="38" fillId="7" borderId="0" xfId="22" applyNumberFormat="1" applyFont="1" applyFill="1" applyAlignment="1">
      <alignment horizontal="left"/>
    </xf>
    <xf numFmtId="0" fontId="40" fillId="7" borderId="0" xfId="0" applyFont="1" applyFill="1" applyAlignment="1">
      <alignment horizontal="left"/>
    </xf>
    <xf numFmtId="3" fontId="40" fillId="7" borderId="0" xfId="22" applyNumberFormat="1" applyFont="1" applyFill="1" applyAlignment="1">
      <alignment horizontal="left"/>
    </xf>
    <xf numFmtId="0" fontId="15" fillId="7" borderId="0" xfId="39" applyFont="1" applyFill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5" fillId="0" borderId="13" xfId="0" applyFont="1" applyBorder="1" applyAlignment="1">
      <alignment horizontal="left" wrapText="1"/>
    </xf>
    <xf numFmtId="3" fontId="15" fillId="0" borderId="0" xfId="0" applyNumberFormat="1" applyFont="1" applyAlignment="1">
      <alignment horizontal="right"/>
    </xf>
    <xf numFmtId="3" fontId="6" fillId="7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15" fillId="7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38" fillId="7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right" wrapText="1"/>
    </xf>
    <xf numFmtId="3" fontId="6" fillId="7" borderId="0" xfId="0" applyNumberFormat="1" applyFont="1" applyFill="1" applyAlignment="1">
      <alignment horizontal="right" wrapText="1"/>
    </xf>
    <xf numFmtId="1" fontId="6" fillId="7" borderId="0" xfId="0" applyNumberFormat="1" applyFont="1" applyFill="1" applyAlignment="1">
      <alignment horizontal="right"/>
    </xf>
    <xf numFmtId="3" fontId="38" fillId="0" borderId="13" xfId="0" applyNumberFormat="1" applyFont="1" applyBorder="1" applyAlignment="1">
      <alignment horizontal="right"/>
    </xf>
    <xf numFmtId="3" fontId="15" fillId="7" borderId="8" xfId="0" applyNumberFormat="1" applyFont="1" applyFill="1" applyBorder="1" applyAlignment="1">
      <alignment horizontal="right"/>
    </xf>
    <xf numFmtId="0" fontId="34" fillId="7" borderId="0" xfId="33" applyFont="1" applyFill="1" applyBorder="1"/>
    <xf numFmtId="0" fontId="6" fillId="7" borderId="0" xfId="0" applyFont="1" applyFill="1" applyBorder="1" applyAlignment="1">
      <alignment horizontal="left" wrapText="1"/>
    </xf>
    <xf numFmtId="0" fontId="14" fillId="7" borderId="0" xfId="0" applyFont="1" applyFill="1" applyBorder="1"/>
    <xf numFmtId="0" fontId="15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30" fillId="7" borderId="0" xfId="35" applyFont="1" applyFill="1" applyBorder="1" applyAlignment="1" applyProtection="1">
      <alignment horizontal="left" wrapText="1"/>
    </xf>
    <xf numFmtId="0" fontId="6" fillId="7" borderId="0" xfId="0" applyFont="1" applyFill="1" applyBorder="1" applyAlignment="1">
      <alignment horizontal="left" vertical="center" wrapText="1"/>
    </xf>
    <xf numFmtId="0" fontId="39" fillId="7" borderId="0" xfId="0" applyFont="1" applyFill="1" applyAlignment="1">
      <alignment vertical="top"/>
    </xf>
    <xf numFmtId="0" fontId="38" fillId="7" borderId="0" xfId="39" applyFont="1" applyFill="1" applyAlignment="1">
      <alignment vertical="top"/>
    </xf>
    <xf numFmtId="0" fontId="6" fillId="0" borderId="0" xfId="39" applyFont="1" applyAlignment="1">
      <alignment vertical="top"/>
    </xf>
    <xf numFmtId="0" fontId="36" fillId="7" borderId="0" xfId="39" applyFont="1" applyFill="1" applyAlignment="1">
      <alignment vertical="top"/>
    </xf>
    <xf numFmtId="0" fontId="15" fillId="0" borderId="0" xfId="0" applyFont="1" applyAlignment="1">
      <alignment horizontal="right" vertical="top" wrapText="1"/>
    </xf>
    <xf numFmtId="3" fontId="38" fillId="7" borderId="0" xfId="39" applyNumberFormat="1" applyFont="1" applyFill="1" applyAlignment="1">
      <alignment vertical="top"/>
    </xf>
    <xf numFmtId="3" fontId="3" fillId="7" borderId="0" xfId="39" applyNumberFormat="1" applyFont="1" applyFill="1" applyAlignment="1">
      <alignment horizontal="right" vertical="top"/>
    </xf>
    <xf numFmtId="3" fontId="6" fillId="7" borderId="0" xfId="39" applyNumberFormat="1" applyFont="1" applyFill="1" applyAlignment="1">
      <alignment horizontal="right" vertical="top"/>
    </xf>
    <xf numFmtId="3" fontId="3" fillId="7" borderId="0" xfId="39" applyNumberFormat="1" applyFont="1" applyFill="1" applyAlignment="1">
      <alignment vertical="top"/>
    </xf>
    <xf numFmtId="3" fontId="38" fillId="0" borderId="0" xfId="39" applyNumberFormat="1" applyFont="1" applyAlignment="1">
      <alignment vertical="top"/>
    </xf>
    <xf numFmtId="3" fontId="3" fillId="0" borderId="0" xfId="39" applyNumberFormat="1" applyFont="1" applyAlignment="1">
      <alignment horizontal="right" vertical="top"/>
    </xf>
    <xf numFmtId="0" fontId="3" fillId="0" borderId="0" xfId="39" applyFont="1" applyAlignment="1">
      <alignment vertical="top"/>
    </xf>
    <xf numFmtId="3" fontId="3" fillId="0" borderId="0" xfId="39" applyNumberFormat="1" applyFont="1" applyAlignment="1">
      <alignment vertical="top"/>
    </xf>
    <xf numFmtId="3" fontId="15" fillId="0" borderId="0" xfId="39" applyNumberFormat="1" applyFont="1" applyAlignment="1">
      <alignment horizontal="right" vertical="top"/>
    </xf>
    <xf numFmtId="3" fontId="6" fillId="7" borderId="0" xfId="0" applyNumberFormat="1" applyFont="1" applyFill="1"/>
    <xf numFmtId="3" fontId="15" fillId="7" borderId="0" xfId="39" applyNumberFormat="1" applyFont="1" applyFill="1" applyAlignment="1">
      <alignment vertical="top"/>
    </xf>
    <xf numFmtId="3" fontId="6" fillId="7" borderId="0" xfId="39" applyNumberFormat="1" applyFont="1" applyFill="1" applyAlignment="1">
      <alignment vertical="top"/>
    </xf>
    <xf numFmtId="3" fontId="3" fillId="7" borderId="0" xfId="39" applyNumberFormat="1" applyFont="1" applyFill="1" applyAlignment="1">
      <alignment vertical="center"/>
    </xf>
    <xf numFmtId="3" fontId="15" fillId="7" borderId="0" xfId="39" applyNumberFormat="1" applyFont="1" applyFill="1" applyAlignment="1">
      <alignment horizontal="right" vertical="top"/>
    </xf>
    <xf numFmtId="3" fontId="15" fillId="0" borderId="0" xfId="39" applyNumberFormat="1" applyFont="1" applyAlignment="1">
      <alignment vertical="top"/>
    </xf>
    <xf numFmtId="0" fontId="3" fillId="7" borderId="0" xfId="0" applyFont="1" applyFill="1" applyAlignment="1" applyProtection="1">
      <alignment horizontal="left" vertical="top" wrapText="1" indent="2"/>
      <protection locked="0"/>
    </xf>
    <xf numFmtId="3" fontId="6" fillId="0" borderId="0" xfId="39" applyNumberFormat="1" applyFont="1" applyAlignment="1">
      <alignment horizontal="right" vertical="top"/>
    </xf>
    <xf numFmtId="3" fontId="38" fillId="7" borderId="0" xfId="39" applyNumberFormat="1" applyFont="1" applyFill="1" applyAlignment="1">
      <alignment horizontal="right" vertical="top"/>
    </xf>
    <xf numFmtId="3" fontId="3" fillId="7" borderId="0" xfId="22" applyNumberFormat="1" applyFont="1" applyFill="1" applyBorder="1" applyAlignment="1">
      <alignment vertical="top"/>
    </xf>
    <xf numFmtId="3" fontId="36" fillId="7" borderId="0" xfId="39" applyNumberFormat="1" applyFont="1" applyFill="1" applyAlignment="1">
      <alignment vertical="top"/>
    </xf>
    <xf numFmtId="0" fontId="3" fillId="7" borderId="0" xfId="39" applyFont="1" applyFill="1" applyAlignment="1">
      <alignment vertical="top"/>
    </xf>
    <xf numFmtId="0" fontId="41" fillId="7" borderId="0" xfId="39" applyFont="1" applyFill="1" applyAlignment="1">
      <alignment vertical="top"/>
    </xf>
    <xf numFmtId="0" fontId="41" fillId="7" borderId="0" xfId="39" applyFont="1" applyFill="1" applyAlignment="1">
      <alignment vertical="top" wrapText="1"/>
    </xf>
    <xf numFmtId="0" fontId="6" fillId="0" borderId="0" xfId="39" applyFont="1" applyAlignment="1">
      <alignment vertical="top" wrapText="1"/>
    </xf>
    <xf numFmtId="0" fontId="36" fillId="7" borderId="0" xfId="39" applyFont="1" applyFill="1" applyAlignment="1">
      <alignment vertical="top" wrapText="1"/>
    </xf>
    <xf numFmtId="0" fontId="3" fillId="7" borderId="0" xfId="39" applyFont="1" applyFill="1" applyBorder="1" applyAlignment="1">
      <alignment horizontal="left" vertical="top" wrapText="1" indent="2"/>
    </xf>
    <xf numFmtId="0" fontId="3" fillId="7" borderId="0" xfId="0" applyFont="1" applyFill="1" applyBorder="1" applyAlignment="1">
      <alignment horizontal="left" vertical="top" wrapText="1" indent="2"/>
    </xf>
    <xf numFmtId="0" fontId="3" fillId="7" borderId="0" xfId="0" applyFont="1" applyFill="1" applyBorder="1" applyAlignment="1" applyProtection="1">
      <alignment horizontal="left" vertical="top" wrapText="1" indent="2"/>
      <protection locked="0"/>
    </xf>
    <xf numFmtId="0" fontId="3" fillId="7" borderId="0" xfId="39" applyFont="1" applyFill="1" applyBorder="1" applyAlignment="1">
      <alignment horizontal="left" vertical="top" indent="2"/>
    </xf>
    <xf numFmtId="3" fontId="2" fillId="7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7" borderId="0" xfId="0" applyFont="1" applyFill="1" applyAlignment="1">
      <alignment horizontal="right"/>
    </xf>
    <xf numFmtId="3" fontId="2" fillId="7" borderId="0" xfId="0" applyNumberFormat="1" applyFont="1" applyFill="1" applyAlignment="1" applyProtection="1">
      <alignment horizontal="right" wrapText="1"/>
      <protection locked="0"/>
    </xf>
    <xf numFmtId="3" fontId="2" fillId="7" borderId="0" xfId="0" applyNumberFormat="1" applyFont="1" applyFill="1" applyAlignment="1" applyProtection="1">
      <alignment horizontal="right"/>
      <protection locked="0"/>
    </xf>
    <xf numFmtId="1" fontId="2" fillId="7" borderId="0" xfId="0" applyNumberFormat="1" applyFont="1" applyFill="1" applyAlignment="1" applyProtection="1">
      <alignment horizontal="right"/>
      <protection locked="0"/>
    </xf>
    <xf numFmtId="3" fontId="2" fillId="7" borderId="0" xfId="0" applyNumberFormat="1" applyFont="1" applyFill="1" applyAlignment="1">
      <alignment horizontal="right" wrapText="1"/>
    </xf>
    <xf numFmtId="3" fontId="2" fillId="0" borderId="0" xfId="0" applyNumberFormat="1" applyFont="1" applyAlignment="1" applyProtection="1">
      <alignment horizontal="right" wrapText="1"/>
      <protection locked="0"/>
    </xf>
    <xf numFmtId="3" fontId="2" fillId="7" borderId="0" xfId="41" applyNumberFormat="1" applyFont="1" applyFill="1" applyAlignment="1">
      <alignment horizontal="right"/>
    </xf>
    <xf numFmtId="38" fontId="2" fillId="7" borderId="0" xfId="0" applyNumberFormat="1" applyFont="1" applyFill="1" applyAlignment="1">
      <alignment horizontal="right"/>
    </xf>
    <xf numFmtId="3" fontId="2" fillId="7" borderId="0" xfId="39" applyNumberFormat="1" applyFont="1" applyFill="1" applyAlignment="1">
      <alignment horizontal="right"/>
    </xf>
    <xf numFmtId="3" fontId="2" fillId="0" borderId="0" xfId="41" applyNumberFormat="1" applyFont="1" applyAlignment="1">
      <alignment horizontal="right"/>
    </xf>
    <xf numFmtId="3" fontId="2" fillId="7" borderId="11" xfId="0" applyNumberFormat="1" applyFont="1" applyFill="1" applyBorder="1" applyAlignment="1" applyProtection="1">
      <alignment horizontal="right"/>
      <protection locked="0"/>
    </xf>
    <xf numFmtId="3" fontId="38" fillId="0" borderId="0" xfId="0" applyNumberFormat="1" applyFont="1" applyAlignment="1">
      <alignment horizontal="right"/>
    </xf>
    <xf numFmtId="3" fontId="15" fillId="0" borderId="8" xfId="0" applyNumberFormat="1" applyFont="1" applyBorder="1" applyAlignment="1">
      <alignment horizontal="right"/>
    </xf>
    <xf numFmtId="0" fontId="2" fillId="7" borderId="0" xfId="0" applyFont="1" applyFill="1" applyAlignment="1">
      <alignment horizontal="left" indent="2"/>
    </xf>
    <xf numFmtId="0" fontId="2" fillId="7" borderId="0" xfId="0" applyFont="1" applyFill="1" applyAlignment="1">
      <alignment horizontal="left" wrapText="1" indent="2"/>
    </xf>
    <xf numFmtId="3" fontId="2" fillId="7" borderId="0" xfId="22" applyNumberFormat="1" applyFont="1" applyFill="1" applyAlignment="1">
      <alignment horizontal="left" indent="2"/>
    </xf>
    <xf numFmtId="0" fontId="1" fillId="7" borderId="0" xfId="0" applyFont="1" applyFill="1" applyAlignment="1">
      <alignment horizontal="left" wrapText="1" indent="2"/>
    </xf>
    <xf numFmtId="0" fontId="1" fillId="7" borderId="0" xfId="0" applyFont="1" applyFill="1" applyAlignment="1">
      <alignment horizontal="left" indent="2"/>
    </xf>
    <xf numFmtId="3" fontId="1" fillId="7" borderId="0" xfId="22" applyNumberFormat="1" applyFont="1" applyFill="1" applyAlignment="1">
      <alignment horizontal="left" indent="2"/>
    </xf>
    <xf numFmtId="0" fontId="40" fillId="7" borderId="0" xfId="0" applyFont="1" applyFill="1" applyAlignment="1">
      <alignment vertical="top" wrapText="1"/>
    </xf>
    <xf numFmtId="3" fontId="26" fillId="7" borderId="0" xfId="22" applyNumberFormat="1" applyFont="1" applyFill="1" applyAlignment="1">
      <alignment vertical="top"/>
    </xf>
    <xf numFmtId="0" fontId="6" fillId="7" borderId="0" xfId="0" applyFont="1" applyFill="1" applyBorder="1"/>
    <xf numFmtId="0" fontId="6" fillId="7" borderId="0" xfId="35" applyFont="1" applyFill="1" applyBorder="1" applyAlignment="1" applyProtection="1">
      <alignment horizontal="left" vertical="center" wrapText="1"/>
    </xf>
    <xf numFmtId="0" fontId="6" fillId="7" borderId="0" xfId="39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 applyProtection="1">
      <alignment horizontal="left" vertical="top" wrapText="1"/>
      <protection locked="0"/>
    </xf>
    <xf numFmtId="0" fontId="6" fillId="7" borderId="0" xfId="41" applyFont="1" applyFill="1" applyBorder="1" applyAlignment="1">
      <alignment vertical="top" wrapText="1"/>
    </xf>
    <xf numFmtId="0" fontId="15" fillId="7" borderId="0" xfId="0" applyFont="1" applyFill="1" applyBorder="1" applyAlignment="1">
      <alignment horizontal="left" vertical="center"/>
    </xf>
    <xf numFmtId="0" fontId="31" fillId="7" borderId="0" xfId="35" applyFont="1" applyFill="1" applyBorder="1" applyAlignment="1" applyProtection="1">
      <alignment horizontal="left" wrapText="1"/>
    </xf>
    <xf numFmtId="0" fontId="6" fillId="7" borderId="0" xfId="0" applyFont="1" applyFill="1" applyAlignment="1">
      <alignment vertical="top" wrapText="1"/>
    </xf>
    <xf numFmtId="0" fontId="6" fillId="7" borderId="0" xfId="0" applyFont="1" applyFill="1" applyBorder="1" applyAlignment="1">
      <alignment vertical="top" wrapText="1"/>
    </xf>
  </cellXfs>
  <cellStyles count="66">
    <cellStyle name="£" xfId="1" xr:uid="{00000000-0005-0000-0000-000000000000}"/>
    <cellStyle name="AbyA" xfId="2" xr:uid="{00000000-0005-0000-0000-000001000000}"/>
    <cellStyle name="CellBACode" xfId="3" xr:uid="{00000000-0005-0000-0000-000002000000}"/>
    <cellStyle name="CellBAName" xfId="4" xr:uid="{00000000-0005-0000-0000-000003000000}"/>
    <cellStyle name="CellBAValue" xfId="5" xr:uid="{00000000-0005-0000-0000-000004000000}"/>
    <cellStyle name="CellMCCode" xfId="6" xr:uid="{00000000-0005-0000-0000-000005000000}"/>
    <cellStyle name="CellMCName" xfId="7" xr:uid="{00000000-0005-0000-0000-000006000000}"/>
    <cellStyle name="CellMCValue" xfId="8" xr:uid="{00000000-0005-0000-0000-000007000000}"/>
    <cellStyle name="CellNationCode" xfId="9" xr:uid="{00000000-0005-0000-0000-000008000000}"/>
    <cellStyle name="CellNationName" xfId="10" xr:uid="{00000000-0005-0000-0000-000009000000}"/>
    <cellStyle name="CellNationValue" xfId="11" xr:uid="{00000000-0005-0000-0000-00000A000000}"/>
    <cellStyle name="CellNormal" xfId="12" xr:uid="{00000000-0005-0000-0000-00000B000000}"/>
    <cellStyle name="CellRegionCode" xfId="13" xr:uid="{00000000-0005-0000-0000-00000C000000}"/>
    <cellStyle name="CellRegionName" xfId="14" xr:uid="{00000000-0005-0000-0000-00000D000000}"/>
    <cellStyle name="CellRegionValue" xfId="15" xr:uid="{00000000-0005-0000-0000-00000E000000}"/>
    <cellStyle name="cells" xfId="16" xr:uid="{00000000-0005-0000-0000-00000F000000}"/>
    <cellStyle name="CellUACode" xfId="17" xr:uid="{00000000-0005-0000-0000-000010000000}"/>
    <cellStyle name="CellUAName" xfId="18" xr:uid="{00000000-0005-0000-0000-000011000000}"/>
    <cellStyle name="CellUAValue" xfId="19" xr:uid="{00000000-0005-0000-0000-000012000000}"/>
    <cellStyle name="column field" xfId="20" xr:uid="{00000000-0005-0000-0000-000013000000}"/>
    <cellStyle name="Comma" xfId="21" builtinId="3"/>
    <cellStyle name="Comma 2" xfId="22" xr:uid="{00000000-0005-0000-0000-000015000000}"/>
    <cellStyle name="Comma 3" xfId="23" xr:uid="{00000000-0005-0000-0000-000016000000}"/>
    <cellStyle name="Currency 2" xfId="24" xr:uid="{00000000-0005-0000-0000-000017000000}"/>
    <cellStyle name="Data_Total" xfId="25" xr:uid="{00000000-0005-0000-0000-000018000000}"/>
    <cellStyle name="field" xfId="26" xr:uid="{00000000-0005-0000-0000-000019000000}"/>
    <cellStyle name="field names" xfId="27" xr:uid="{00000000-0005-0000-0000-00001A000000}"/>
    <cellStyle name="footer" xfId="28" xr:uid="{00000000-0005-0000-0000-00001B000000}"/>
    <cellStyle name="Gray2" xfId="29" xr:uid="{00000000-0005-0000-0000-00001C000000}"/>
    <cellStyle name="Gray2M" xfId="30" xr:uid="{00000000-0005-0000-0000-00001D000000}"/>
    <cellStyle name="Gray2M1P" xfId="31" xr:uid="{00000000-0005-0000-0000-00001E000000}"/>
    <cellStyle name="heading" xfId="32" xr:uid="{00000000-0005-0000-0000-00001F000000}"/>
    <cellStyle name="Heading 1" xfId="33" builtinId="16"/>
    <cellStyle name="Headings" xfId="34" xr:uid="{00000000-0005-0000-0000-000021000000}"/>
    <cellStyle name="Hyperlink" xfId="35" builtinId="8"/>
    <cellStyle name="Hyperlink 2" xfId="36" xr:uid="{00000000-0005-0000-0000-000023000000}"/>
    <cellStyle name="Hyperlink 3" xfId="37" xr:uid="{00000000-0005-0000-0000-000024000000}"/>
    <cellStyle name="Integer" xfId="38" xr:uid="{00000000-0005-0000-0000-000025000000}"/>
    <cellStyle name="Normal" xfId="0" builtinId="0"/>
    <cellStyle name="Normal 2" xfId="39" xr:uid="{00000000-0005-0000-0000-000027000000}"/>
    <cellStyle name="Normal 2 2" xfId="40" xr:uid="{00000000-0005-0000-0000-000028000000}"/>
    <cellStyle name="Normal 3" xfId="41" xr:uid="{00000000-0005-0000-0000-000029000000}"/>
    <cellStyle name="Normal 4" xfId="42" xr:uid="{00000000-0005-0000-0000-00002A000000}"/>
    <cellStyle name="Normal 5" xfId="43" xr:uid="{00000000-0005-0000-0000-00002B000000}"/>
    <cellStyle name="Normal_Final serviceIBA_table" xfId="44" xr:uid="{00000000-0005-0000-0000-00002C000000}"/>
    <cellStyle name="Num" xfId="45" xr:uid="{00000000-0005-0000-0000-00002E000000}"/>
    <cellStyle name="Num 1D" xfId="46" xr:uid="{00000000-0005-0000-0000-00002F000000}"/>
    <cellStyle name="Num 1D 2" xfId="47" xr:uid="{00000000-0005-0000-0000-000030000000}"/>
    <cellStyle name="Num 2" xfId="48" xr:uid="{00000000-0005-0000-0000-000031000000}"/>
    <cellStyle name="P10Diff" xfId="49" xr:uid="{00000000-0005-0000-0000-000032000000}"/>
    <cellStyle name="P20Diff" xfId="50" xr:uid="{00000000-0005-0000-0000-000033000000}"/>
    <cellStyle name="Percent" xfId="51" builtinId="5"/>
    <cellStyle name="Percent 2" xfId="52" xr:uid="{00000000-0005-0000-0000-000035000000}"/>
    <cellStyle name="Percent 3" xfId="53" xr:uid="{00000000-0005-0000-0000-000036000000}"/>
    <cellStyle name="Percent 4" xfId="54" xr:uid="{00000000-0005-0000-0000-000037000000}"/>
    <cellStyle name="Row_CategoryHeadings" xfId="55" xr:uid="{00000000-0005-0000-0000-000038000000}"/>
    <cellStyle name="rowfield" xfId="56" xr:uid="{00000000-0005-0000-0000-000039000000}"/>
    <cellStyle name="Source" xfId="57" xr:uid="{00000000-0005-0000-0000-00003A000000}"/>
    <cellStyle name="Table_Name" xfId="58" xr:uid="{00000000-0005-0000-0000-00003B000000}"/>
    <cellStyle name="Test" xfId="59" xr:uid="{00000000-0005-0000-0000-00003C000000}"/>
    <cellStyle name="Tou_Rev" xfId="60" xr:uid="{00000000-0005-0000-0000-00003D000000}"/>
    <cellStyle name="Toupdate" xfId="61" xr:uid="{00000000-0005-0000-0000-00003E000000}"/>
    <cellStyle name="updated" xfId="62" xr:uid="{00000000-0005-0000-0000-00003F000000}"/>
    <cellStyle name="Warnings" xfId="63" xr:uid="{00000000-0005-0000-0000-000040000000}"/>
    <cellStyle name="Xs% 250" xfId="64" xr:uid="{00000000-0005-0000-0000-000041000000}"/>
    <cellStyle name="Xs% -250" xfId="65" xr:uid="{00000000-0005-0000-0000-000042000000}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1" justifyLastLine="0" shrinkToFit="0" readingOrder="0"/>
    </dxf>
    <dxf>
      <border outline="0">
        <left style="thin">
          <color indexed="8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,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le Style 1" pivot="0" count="2" xr9:uid="{4205E101-DB1B-4C78-8C70-6DB03BA7DC7D}">
      <tableStyleElement type="headerRow" dxfId="165"/>
      <tableStyleElement type="totalRow" dxfId="1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theme" Target="theme/theme1.xml" Id="rId18" /><Relationship Type="http://schemas.openxmlformats.org/officeDocument/2006/relationships/worksheet" Target="worksheets/sheet3.xml" Id="rId3" /><Relationship Type="http://schemas.openxmlformats.org/officeDocument/2006/relationships/calcChain" Target="calcChain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sharedStrings" Target="sharedStrings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tyles" Target="style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94a4011b7ce442a4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F4597D-2EC1-4C72-A087-C94031DD81A8}" name="Table1" displayName="Table1" ref="A3:E26" totalsRowShown="0" headerRowDxfId="163" headerRowBorderDxfId="162" tableBorderDxfId="161">
  <tableColumns count="5">
    <tableColumn id="1" xr3:uid="{6C47F289-A0B0-41A2-9DD5-83977A9FE224}" name="Awdurdod Unedol" dataDxfId="160"/>
    <tableColumn id="2" xr3:uid="{D9B47459-3C22-4F34-81F4-C8EB49D9D561}" name="Cyllid Allanol Cyfun Terfynol 2021-22 [Nodyn 1]" dataDxfId="159"/>
    <tableColumn id="3" xr3:uid="{9062269D-D9CF-4D17-AC7B-91E146CEBD77}" name="Cyllid Allanol Cyfun Dros Dro 2022-23" dataDxfId="158"/>
    <tableColumn id="4" xr3:uid="{1CA50386-DB20-418C-86CA-328C6E7957DF}" name="Newid fel canran" dataDxfId="157"/>
    <tableColumn id="5" xr3:uid="{9D349930-8C77-4135-B925-6BCCE094148C}" name="Rheng" dataDxfId="15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ewid mewn Cyllid Allanol Cyfun (AEF), wedi’i addasu ar gyfer trosglwyddiadau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03E55B-C550-45C3-8CC1-84BF17F450A9}" name="Table5" displayName="Table5" ref="A3:K26" totalsRowShown="0" headerRowDxfId="86" dataDxfId="85" tableBorderDxfId="84">
  <tableColumns count="11">
    <tableColumn id="1" xr3:uid="{264837C8-C511-4ECA-998D-18F88414146B}" name="Awdurdod Unedol" dataDxfId="83"/>
    <tableColumn id="2" xr3:uid="{2C8B8F41-3A31-4B32-813C-93E77BE69E3C}" name="Gwasanaethau Ysgolion" dataDxfId="82"/>
    <tableColumn id="3" xr3:uid="{3D5224E9-2C59-4728-9E63-B5450770F837}" name="Addysg - Arall" dataDxfId="81"/>
    <tableColumn id="4" xr3:uid="{3FC27B84-28DE-4F45-AD84-369D9F8CB4EB}" name="Gwasanaethau Cymdeithasol Personol" dataDxfId="80"/>
    <tableColumn id="5" xr3:uid="{0E4C27AA-834D-424D-BD34-2557268E6EB7}" name="Ffyrdd a thrafnidiaeth" dataDxfId="79"/>
    <tableColumn id="6" xr3:uid="{84CFAAD2-59BE-4CF9-BBB7-5B8C627C6025}" name="Tân" dataDxfId="78"/>
    <tableColumn id="7" xr3:uid="{EA982D61-35ED-4982-8E0D-F6D6B87F9381}" name="Gwasanaethau eraill" dataDxfId="77"/>
    <tableColumn id="8" xr3:uid="{C9C788C9-20FB-4D47-8D47-BCDAC88327B2}" name="Grant Amddifadedd" dataDxfId="76"/>
    <tableColumn id="9" xr3:uid="{8E68DE47-0162-49D5-961B-C96B387CF7AF}" name="Cynlluniau Gostyngiadau'r Dreth Gyngor" dataDxfId="75"/>
    <tableColumn id="10" xr3:uid="{4D46E6E7-4B7A-458C-9463-849663AC0039}" name="Cyllid Dyledion" dataDxfId="74"/>
    <tableColumn id="11" xr3:uid="{3CC1FDC7-519C-4AD2-A900-F054CACCDAD5}" name="Cyfanswm" dataDxfId="7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yfansymiau sector yr Asesiadau Gwariant Safonol (SSA) 2022-23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AAC7BA-0217-4CD3-9B47-3ABD75E69639}" name="Table6" displayName="Table6" ref="A4:X61" totalsRowShown="0" headerRowDxfId="71" dataDxfId="70" tableBorderDxfId="69" headerRowCellStyle="Normal_Final serviceIBA_table" dataCellStyle="Normal_Final serviceIBA_table">
  <tableColumns count="24">
    <tableColumn id="1" xr3:uid="{48766D37-D317-447E-91AE-281077430F0E}" name="Gwasanaeth" dataDxfId="68" dataCellStyle="Normal_Final serviceIBA_table"/>
    <tableColumn id="2" xr3:uid="{5FDDBC5B-C7D0-4B4F-ABAB-74681CD3F742}" name="Ynys Môn" dataDxfId="67" dataCellStyle="Normal_Final serviceIBA_table"/>
    <tableColumn id="3" xr3:uid="{C79EF5D9-ED68-4F9E-9181-850D2C8CD168}" name="Gwynedd" dataDxfId="66" dataCellStyle="Normal_Final serviceIBA_table"/>
    <tableColumn id="4" xr3:uid="{C95A83D8-25EF-446E-B819-1710CE472A97}" name="Conwy" dataDxfId="65" dataCellStyle="Normal_Final serviceIBA_table"/>
    <tableColumn id="5" xr3:uid="{6BFA642B-F2BC-45A7-BF1A-D241DD29E859}" name="Sir Ddinbych" dataDxfId="64" dataCellStyle="Normal_Final serviceIBA_table"/>
    <tableColumn id="6" xr3:uid="{FCC8B9B0-A44E-4647-8F67-D31AF952CDE5}" name="Sir y Fflint" dataDxfId="63" dataCellStyle="Normal_Final serviceIBA_table"/>
    <tableColumn id="7" xr3:uid="{075DB5E0-E8D5-43A7-ABAB-D1061BE209F3}" name="Wrecsam" dataDxfId="62" dataCellStyle="Normal_Final serviceIBA_table"/>
    <tableColumn id="8" xr3:uid="{89D45A36-F3A5-43F6-AD12-70D8D7F89806}" name="Powys" dataDxfId="61" dataCellStyle="Normal_Final serviceIBA_table"/>
    <tableColumn id="9" xr3:uid="{B54700DA-80FF-461D-A110-1302B08A5EE6}" name="Ceredigion" dataDxfId="60" dataCellStyle="Normal_Final serviceIBA_table"/>
    <tableColumn id="10" xr3:uid="{262F3936-775D-401D-87EC-AF92ED41E6E9}" name="Sir Benfro" dataDxfId="59" dataCellStyle="Normal_Final serviceIBA_table"/>
    <tableColumn id="11" xr3:uid="{983A0E0B-344A-4A9E-9E88-7E0F47FD6F23}" name="Sir Gaerfyrddin" dataDxfId="58" dataCellStyle="Normal_Final serviceIBA_table"/>
    <tableColumn id="12" xr3:uid="{F172969C-4C8D-42A2-9086-56818B9095DF}" name="Abertawe" dataDxfId="57" dataCellStyle="Normal_Final serviceIBA_table"/>
    <tableColumn id="13" xr3:uid="{560CCC5F-F382-4F18-BAF0-9C2120136E85}" name="Castell-nedd Port Talbot" dataDxfId="56" dataCellStyle="Normal_Final serviceIBA_table"/>
    <tableColumn id="14" xr3:uid="{0FE29295-8D5A-4384-9198-E2C528F18D6D}" name="Pen-y-bont ar Ogwr" dataDxfId="55" dataCellStyle="Normal_Final serviceIBA_table"/>
    <tableColumn id="15" xr3:uid="{14C650FD-3B99-45A0-989B-BA063EB6305A}" name="Bro Morgannwg" dataDxfId="54" dataCellStyle="Normal_Final serviceIBA_table"/>
    <tableColumn id="16" xr3:uid="{D8CDA387-4D11-4D2D-8005-CF6C415DB970}" name="Rhondda Cynon Taf" dataDxfId="53" dataCellStyle="Normal_Final serviceIBA_table"/>
    <tableColumn id="17" xr3:uid="{0C62EA18-5F9E-4E8F-BC58-989EBC630A42}" name="Merthyr Tudful" dataDxfId="52" dataCellStyle="Normal_Final serviceIBA_table"/>
    <tableColumn id="18" xr3:uid="{4D87B7F9-D26A-4C1D-A9BE-3EFD77A446B1}" name="Caerffili" dataDxfId="51" dataCellStyle="Normal_Final serviceIBA_table"/>
    <tableColumn id="19" xr3:uid="{AAF78180-67DB-45E9-AF58-329813C18E32}" name="Blaenau Gwent" dataDxfId="50" dataCellStyle="Normal_Final serviceIBA_table"/>
    <tableColumn id="20" xr3:uid="{A60901AE-7C32-45C8-88E1-EBAA35867A5F}" name="Torfaen" dataDxfId="49" dataCellStyle="Normal_Final serviceIBA_table"/>
    <tableColumn id="21" xr3:uid="{534C25A4-290B-478E-B6CD-AEE4AC95D962}" name="Sir Fynwy" dataDxfId="48" dataCellStyle="Normal_Final serviceIBA_table"/>
    <tableColumn id="22" xr3:uid="{C6BE3612-5E22-47E6-BF66-7C4F182CB719}" name="Casnewydd" dataDxfId="47" dataCellStyle="Normal_Final serviceIBA_table"/>
    <tableColumn id="23" xr3:uid="{BD6BACA6-B22B-454C-BA33-A20729729717}" name="Caerdydd" dataDxfId="46" dataCellStyle="Normal_Final serviceIBA_table"/>
    <tableColumn id="24" xr3:uid="{A6841D6A-1570-46EF-AF96-EFB9417407AA}" name="Cyfanswm Awdurdodau Unedol" dataDxfId="45" dataCellStyle="Normal_Final serviceIBA_table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sesiadau ar sail Dangosyddion Gwasanaethau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630F12-DE2E-449E-B793-E131415DCBF0}" name="Table7" displayName="Table7" ref="A3:G26" totalsRowShown="0" headerRowDxfId="43" dataDxfId="41" headerRowBorderDxfId="42" tableBorderDxfId="40">
  <tableColumns count="7">
    <tableColumn id="1" xr3:uid="{EE855E29-6911-4718-AADC-899B0F903C22}" name="Awdurdod Unedol" dataDxfId="39"/>
    <tableColumn id="2" xr3:uid="{D33D299C-5A29-4C29-8905-68EBEE8864D3}" name="100% o sail dreth [Nodyn 15]" dataDxfId="38"/>
    <tableColumn id="3" xr3:uid="{C3F7549E-95B9-45D9-AF64-FA1FCDD11964}" name="Asesiad o Wariant Safonol" dataDxfId="37"/>
    <tableColumn id="4" xr3:uid="{9B497ED7-BA08-4AAD-BEA2-4ECF04FD9359}" name="Y Dreth Gyngor [Nodyn 16]" dataDxfId="36"/>
    <tableColumn id="5" xr3:uid="{F88B6160-652E-40F5-A02C-5CD8033CC4FF}" name="Grant Cynnal Refeniw" dataDxfId="35"/>
    <tableColumn id="6" xr3:uid="{87D34171-56C2-45F2-9C12-AAF089FC2C91}" name="Cyfraddau annomestig wedi eu hailddosbarthu" dataDxfId="34"/>
    <tableColumn id="7" xr3:uid="{1B910D6B-E38F-45F1-9199-E9C338C48886}" name="Cyllid Allanol Cyfun [Nodyn 17]" dataDxfId="3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Manylion Prif Gyllid Cynghorau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7B6164F-B45C-4488-BFF8-FF7D0E6CF048}" name="Table8" displayName="Table8" ref="A3:G26" totalsRowShown="0" headerRowDxfId="31" dataDxfId="30" tableBorderDxfId="29">
  <tableColumns count="7">
    <tableColumn id="1" xr3:uid="{E7102AFF-369F-4D3A-A34D-3AE1A0B0991B}" name="Awdurdod Unedol" dataDxfId="28"/>
    <tableColumn id="2" xr3:uid="{47774352-E19A-49BC-ABF0-23C65A1D3D08}" name="Cyllid Allanol Cyfun 2021-22 wedi'i gyhoeddi" dataDxfId="27"/>
    <tableColumn id="3" xr3:uid="{D8D12048-49FF-490A-8A3C-83980FBE7938}" name="Cyllid Allanol Cyfun 2021-22 wedi'i addasu gyda'r sylfaen drethu" dataDxfId="26"/>
    <tableColumn id="4" xr3:uid="{9FAEA316-1BCA-4E7F-A6C1-80A560AD74FB}" name="Trosglwyddiadau i mewn: Ffi glwyd" dataDxfId="25"/>
    <tableColumn id="5" xr3:uid="{EEEA7B45-0F0F-4137-97F1-226283F9427B}" name="Trosglwyddiadau i mewn/allan: Y Rhaglen Rheoli Risgiau Arfordirol" dataDxfId="24"/>
    <tableColumn id="6" xr3:uid="{4361AD37-BF75-46A0-B522-CB7C69D90AC8}" name="Trosglwyddiadau i mewn: Grant Gweithlu Gofal Cymdeithasol" dataDxfId="23"/>
    <tableColumn id="7" xr3:uid="{F3F875D0-DB52-494D-8F73-618650191B41}" name="Cyllid Allanol Cyfun 2021-22 wedi'i addasu" dataDxfId="2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ewidiadau i sylfaen Cyllid Allanol Cyfun (AEF) 2021-22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7A76866-222D-4194-851B-AF00E8B430D5}" name="Table14" displayName="Table14" ref="A3:R26" totalsRowShown="0" headerRowDxfId="20" headerRowBorderDxfId="19" tableBorderDxfId="18">
  <tableColumns count="18">
    <tableColumn id="1" xr3:uid="{AC8EB9C1-4A52-4CCB-9526-5694F7D33CA5}" name="Awdurdod Unedol" dataDxfId="17"/>
    <tableColumn id="2" xr3:uid="{AFD651D9-AADF-49D7-AB6D-EFB652E3DA1A}" name="Cyllid Allanol Cyfun 2021-22 wedi'i gyhoeddi" dataDxfId="16"/>
    <tableColumn id="3" xr3:uid="{E9DC0033-E897-4FA6-9A8B-714602D5C5AA}" name="100% sylfaen drethu wedi'i addasu" dataDxfId="15"/>
    <tableColumn id="4" xr3:uid="{E5ADE9FA-BB77-4F27-9155-0CA68F7FEBB1}" name="Trosglwyddiadau ar werthoedd 2021-22" dataDxfId="14"/>
    <tableColumn id="5" xr3:uid="{19C85110-D3CB-4B5B-81C8-387AAC5CCB39}" name="Newid Mewn Cyllid (2022-23) [Nodyn 31]" dataDxfId="13"/>
    <tableColumn id="6" xr3:uid="{1074E7BD-B410-430F-A527-3996F3F8881A}" name="Cydraddoli ar gyfer adnodd [Nodyn 32]" dataDxfId="12"/>
    <tableColumn id="7" xr3:uid="{AEE965CA-BE7E-4657-A423-2AB310F1E7E0}" name="Disgyblion [Nodyn 33]" dataDxfId="11"/>
    <tableColumn id="8" xr3:uid="{6D4B96DA-C889-456E-8320-6D7E507A20DA}" name="Data prydau ysgol am ddim [Nodyn 34]" dataDxfId="10"/>
    <tableColumn id="9" xr3:uid="{4DDF374D-D74E-4C87-8E58-406FB91E97F3}" name="Poblogaeth [Nodyn 35]" dataDxfId="9"/>
    <tableColumn id="10" xr3:uid="{83FF27F8-4CE5-405B-904A-F09902B27581}" name="Budd-daliadau &amp; CTRS" dataDxfId="8"/>
    <tableColumn id="11" xr3:uid="{167E3C01-37E2-4907-9E2B-F1089453FA12}" name="Data Eraill [Nodyn 36]" dataDxfId="7"/>
    <tableColumn id="12" xr3:uid="{2935D6D2-093D-4AD7-9451-4CBEBA9E1D76}" name="Data cyfrif refeniw / alldro [Nodyn 37]" dataDxfId="6"/>
    <tableColumn id="13" xr3:uid="{9AA136E9-06EB-4D24-A75C-92B988551EEC}" name="Grant byw'n annibynnol yng Nghymru  wedi'i cyflwyno'n raddol [Nodyn 38]" dataDxfId="5"/>
    <tableColumn id="14" xr3:uid="{E6B725D3-0AD4-4146-914F-0E784861D4FC}" name="Cyllido Asedau a Dyled ac cyfradd cronfa [Nodyn 39]" dataDxfId="4"/>
    <tableColumn id="15" xr3:uid="{954D4BA6-097A-43BC-994E-3108F4E71CFE}" name="Cyfanswm gwahaniaeth unigol [Nodyn 40]" dataDxfId="3"/>
    <tableColumn id="16" xr3:uid="{16C253CD-C9FE-4D89-A7A1-2AF2309C8B0D}" name="Newid fel canran [Nodyn 41]" dataDxfId="2" dataCellStyle="Percent">
      <calculatedColumnFormula>O4/(B4+C4-D4)</calculatedColumnFormula>
    </tableColumn>
    <tableColumn id="17" xr3:uid="{9DAE1E4A-84B2-462B-B5A7-0BE0321902F0}" name="Newid Setliad Refeniw Llywodraeth gwirioneddol fel canran" dataDxfId="1" dataCellStyle="Percent">
      <calculatedColumnFormula>Table1[[#This Row],[Newid fel canran]]</calculatedColumnFormula>
    </tableColumn>
    <tableColumn id="18" xr3:uid="{762ACF6C-638C-4A84-B70B-2E799687A67E}" name=" Gwahaniaeth rhwng canran unigol [Nodyn 42]" dataDxfId="0" dataCellStyle="Percent 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abl yn ynysu effaith unigol diweddaru rhai elfennau o fformiwla 2021-22 drwy defnyddio data 2022-23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595E1B-08A1-4F34-AD38-63F313159C96}" name="Table2" displayName="Table2" ref="A3:E26" totalsRowShown="0" headerRowDxfId="155" dataDxfId="153" headerRowBorderDxfId="154" tableBorderDxfId="152">
  <tableColumns count="5">
    <tableColumn id="1" xr3:uid="{BE75CD92-77C8-443E-94B9-BBFF4164B47E}" name="Awdurdod Unedol" dataDxfId="151"/>
    <tableColumn id="2" xr3:uid="{B3CD230F-9BBC-47A2-BE18-AF0C43F90F84}" name="Cyllid Allanol Cyfun terfynol 2021-22" dataDxfId="150"/>
    <tableColumn id="3" xr3:uid="{E1617855-48F1-4644-B65A-A96F6B41ED6F}" name="Cyllid Allanol Cyfun Dros Dro 2022-23" dataDxfId="149"/>
    <tableColumn id="4" xr3:uid="{80309034-3398-427F-A7EA-0C6A57951567}" name="Newid fel canran" dataDxfId="148"/>
    <tableColumn id="5" xr3:uid="{1FFFD170-3CC0-4B4D-B257-6DBD0DE582D5}" name="Rheng" dataDxfId="14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ewid mewn Cyllid Allanol Cyfun (AEF) ynghyd ag ychwanegiad cyllid, heb ei addasu ar gyfer trosglwyddiada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6E0C33-0F19-4FE1-B390-D34D7F30587C}" name="Table3" displayName="Table3" ref="A3:D26" totalsRowShown="0" headerRowDxfId="146" headerRowBorderDxfId="145" tableBorderDxfId="144">
  <tableColumns count="4">
    <tableColumn id="1" xr3:uid="{361145BC-DA85-468F-A17B-6B9D9054DAE9}" name="Awdurdod Unedol" dataDxfId="143"/>
    <tableColumn id="2" xr3:uid="{4CAB421A-CDA3-437D-A871-6F0C47243FAB}" name="Cynllun Allanol Cyfun cyllid terfynol 2022-23 (£000oedd)" dataDxfId="142"/>
    <tableColumn id="3" xr3:uid="{29992C0F-6E09-4454-B20F-7C2EF474CAE3}" name="Cynllun Allanol Cyfun Terfynol y pen (£) [Nodyn 2]" dataDxfId="141"/>
    <tableColumn id="4" xr3:uid="{66FF3D3B-83A4-4D9A-BF35-17F57D0CBD66}" name="Rheng" dataDxfId="14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ynllun Allanol Cyfun Terfynol y p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EE43DC-B724-4767-9D41-413052395A68}" name="Table4" displayName="Table4" ref="A3:D26" totalsRowShown="0" headerRowDxfId="139" dataDxfId="137" headerRowBorderDxfId="138" tableBorderDxfId="136">
  <tableColumns count="4">
    <tableColumn id="1" xr3:uid="{4AEC9BA2-23D6-4B2A-9A58-C8CB85CBB364}" name="Awdurdod Unedol" dataDxfId="135"/>
    <tableColumn id="2" xr3:uid="{0D8B772D-467D-4BEE-82D3-16F60A7131AD}" name="Cyllid Cyfalaf Cyffredinol 2022-23 [Nodyn 3]" dataDxfId="134"/>
    <tableColumn id="3" xr3:uid="{0DBEDF46-CFC0-4936-9EDD-7940D35F7D10}" name="o hwnnw: Grant  Cyfalaf Cyffredinol [Nodyn 4]" dataDxfId="133"/>
    <tableColumn id="4" xr3:uid="{D332F897-D4D9-4C0A-B6C8-94A48FAC8404}" name="o hwnnw: Benthyca â chymorth heb ei neilltuo [Nodyn 5]" dataDxfId="1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Dadansoddiad o'r Cyllid Cyfalaf Cyffredinol (GCF)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C27D2DB-436B-46DF-8544-F39F1C2F628D}" name="Table9" displayName="Table9" ref="A3:E65" totalsRowShown="0" headerRowDxfId="131">
  <tableColumns count="5">
    <tableColumn id="1" xr3:uid="{82EC7431-6710-417F-BE50-EF8817650454}" name="Enw Portffolio a Grant "/>
    <tableColumn id="2" xr3:uid="{6E888FDC-D65B-4A36-BC1E-8A4DF3E27DB9}" name="2021-22"/>
    <tableColumn id="3" xr3:uid="{A8D348DB-8666-4A2C-9B5D-6FB7A3BB0FEA}" name="2022-23"/>
    <tableColumn id="4" xr3:uid="{682D57CA-8894-43C6-A58B-F71A2D1076F4}" name="2023-24"/>
    <tableColumn id="5" xr3:uid="{E6EB4D12-6C66-4546-8135-F27048634144}" name="2024-2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apital grant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054BA1-47BE-4151-9B10-FDE0553A66E5}" name="Table10" displayName="Table10" ref="A3:E26" totalsRowShown="0" headerRowDxfId="130" dataDxfId="128" headerRowBorderDxfId="129" tableBorderDxfId="127">
  <tableColumns count="5">
    <tableColumn id="1" xr3:uid="{E3DBD941-F950-4FC8-8ADD-8CED3BE2C0A3}" name="Awdurdod Unedol" dataDxfId="126"/>
    <tableColumn id="2" xr3:uid="{73E983B5-4544-42B0-B0CA-75BB4B018A7D}" name="Cyllid cyfalaf ar gyfer y ddyled dybiannol: Ad-dalu" dataDxfId="125"/>
    <tableColumn id="3" xr3:uid="{8EE8B286-86EA-4F01-9EE9-220F9A0690EE}" name="Cyllid cyfalaf ar gyfer y ddyled dybiannol: Llog" dataDxfId="124"/>
    <tableColumn id="4" xr3:uid="{F84C14CE-970D-432D-834E-88644A3868B9}" name="Grantiau penodol [Nodyn 6]" dataDxfId="123"/>
    <tableColumn id="5" xr3:uid="{43D7B03D-8A70-4474-B503-D13CCF470470}" name="Cyfanswm Cyllid Cyfalaf Asesiad of Wariant Safonol " dataDxfId="12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ydrannau Cyllid Cyfalaf Asesiad o Wariant Safonol (SSA)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E09BB71-02E1-4E2D-8155-555570E4D867}" name="Table11" displayName="Table11" ref="A3:B26" totalsRowShown="0" headerRowBorderDxfId="117" tableBorderDxfId="116">
  <tableColumns count="2">
    <tableColumn id="1" xr3:uid="{3FBAACDC-30FA-4690-9680-51D3D83FF135}" name="Awdurdod Unedol" dataDxfId="115"/>
    <tableColumn id="2" xr3:uid="{29080359-5E21-4442-B7BC-B2C33854A8D4}" name="Dim cyfrifoldebau newydd" dataDxfId="11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Dim cyfrifoldebau newyd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5B5B7F0-2832-4566-9F32-510894C7B8BB}" name="Table12" displayName="Table12" ref="A3:E26" totalsRowShown="0" headerRowDxfId="112" dataDxfId="110" headerRowBorderDxfId="111" tableBorderDxfId="109">
  <tableColumns count="5">
    <tableColumn id="1" xr3:uid="{8EB6428D-FB55-4086-9F69-51130EFA3031}" name="Awdurdod Unedol" dataDxfId="108"/>
    <tableColumn id="2" xr3:uid="{FE3939FD-2122-44B8-990A-0D88016F71DB}" name="Asesiad of Wariant Safonol Terfynol 2021-22 [Nodyn 7]" dataDxfId="107"/>
    <tableColumn id="3" xr3:uid="{EF31DE50-093E-430D-AD5C-9511F137DCDB}" name="Asesiad o Wariant Safonol dros dro 2022-23" dataDxfId="106"/>
    <tableColumn id="4" xr3:uid="{BFCBCCCA-FD48-4522-B10D-6B292AC8D2C8}" name="Newid" dataDxfId="105"/>
    <tableColumn id="5" xr3:uid="{6BC8452F-0F13-4DA6-B5DE-6A8D6314DDCF}" name="Newid fel canran" dataDxfId="10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ymhariaeth o gyfanswm Asesiad o Wariant Safonol_x000d__x000a_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1A3F306-CACD-4D66-AA16-E221AB1B140C}" name="Table13" displayName="Table13" ref="A3:K26" totalsRowShown="0" headerRowDxfId="102" dataDxfId="100" headerRowBorderDxfId="101" tableBorderDxfId="99">
  <tableColumns count="11">
    <tableColumn id="1" xr3:uid="{7DDDA131-8C8A-4983-B6F6-6C7EC3E97B0B}" name="Awdurdod Unedol" dataDxfId="98"/>
    <tableColumn id="2" xr3:uid="{5DCB115E-F1A7-4106-AF1C-387FA3790B32}" name="Gwasanaethau Ysgolion" dataDxfId="97"/>
    <tableColumn id="3" xr3:uid="{33CBA408-BE71-4ABC-987A-213562125319}" name="Addysg - Arall" dataDxfId="96"/>
    <tableColumn id="4" xr3:uid="{42FADFA7-EF5A-446A-BDA4-6599ECE3BDB6}" name="Gwasanaethau Cymdeithasol Personol" dataDxfId="95"/>
    <tableColumn id="5" xr3:uid="{ED481A9A-2AE3-4715-BA96-443E9E5BC7CE}" name="Ffyrdd a thrafnidiaeth" dataDxfId="94"/>
    <tableColumn id="6" xr3:uid="{150DA5D9-50A9-4A9C-AB46-F3D8F3A2F320}" name="Tân" dataDxfId="93"/>
    <tableColumn id="7" xr3:uid="{6048ED29-9E9D-4212-8360-963B5ADC12BB}" name="Gwasanaethau eraill" dataDxfId="92"/>
    <tableColumn id="8" xr3:uid="{DFF530D1-3623-437E-B16C-D6351813EE38}" name="Grant Amddifadedd" dataDxfId="91"/>
    <tableColumn id="9" xr3:uid="{FAE9090C-FDB5-4ECE-A6B1-A9AF06A44E07}" name="Cynlluniau Gostyngiadau'r Dreth Gyngor" dataDxfId="90"/>
    <tableColumn id="10" xr3:uid="{4D8737B1-18E3-405F-98B4-CCE702572989}" name="Cyllid Dyledion" dataDxfId="89"/>
    <tableColumn id="11" xr3:uid="{295F6083-8D0C-456E-A92E-CA54D3AA22C7}" name="Cyfanswm" dataDxfId="8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yfansymiau sector yr Asesiadau Gwariant Safonol (SSA) 2021-2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/>
  <dimension ref="A1:C19"/>
  <sheetViews>
    <sheetView tabSelected="1" zoomScaleNormal="100" workbookViewId="0"/>
  </sheetViews>
  <sheetFormatPr defaultColWidth="8.84375" defaultRowHeight="15.5"/>
  <cols>
    <col min="1" max="1" width="9" style="6" customWidth="1"/>
    <col min="2" max="16384" width="8.84375" style="6"/>
  </cols>
  <sheetData>
    <row r="1" spans="1:3" ht="20">
      <c r="A1" s="253" t="s">
        <v>34</v>
      </c>
    </row>
    <row r="2" spans="1:3">
      <c r="A2" s="175" t="s">
        <v>371</v>
      </c>
      <c r="B2" s="5"/>
      <c r="C2" s="176"/>
    </row>
    <row r="3" spans="1:3">
      <c r="A3" s="175" t="s">
        <v>372</v>
      </c>
      <c r="B3" s="5"/>
      <c r="C3" s="176"/>
    </row>
    <row r="4" spans="1:3">
      <c r="A4" s="175" t="s">
        <v>20</v>
      </c>
      <c r="B4" s="5"/>
      <c r="C4" s="176"/>
    </row>
    <row r="5" spans="1:3">
      <c r="A5" s="175" t="s">
        <v>373</v>
      </c>
      <c r="B5" s="5"/>
      <c r="C5" s="176"/>
    </row>
    <row r="6" spans="1:3">
      <c r="A6" s="175" t="s">
        <v>22</v>
      </c>
      <c r="B6" s="5"/>
      <c r="C6" s="176"/>
    </row>
    <row r="7" spans="1:3">
      <c r="A7" s="175" t="s">
        <v>23</v>
      </c>
      <c r="B7" s="5"/>
      <c r="C7" s="176"/>
    </row>
    <row r="8" spans="1:3">
      <c r="A8" s="175" t="s">
        <v>24</v>
      </c>
      <c r="B8" s="5"/>
      <c r="C8" s="176"/>
    </row>
    <row r="9" spans="1:3">
      <c r="A9" s="175" t="s">
        <v>25</v>
      </c>
      <c r="B9" s="5"/>
      <c r="C9" s="176"/>
    </row>
    <row r="10" spans="1:3">
      <c r="A10" s="175" t="s">
        <v>33</v>
      </c>
      <c r="B10" s="5"/>
      <c r="C10" s="176"/>
    </row>
    <row r="11" spans="1:3">
      <c r="A11" s="175" t="s">
        <v>27</v>
      </c>
      <c r="B11" s="5"/>
      <c r="C11" s="176"/>
    </row>
    <row r="12" spans="1:3">
      <c r="A12" s="175" t="s">
        <v>374</v>
      </c>
      <c r="B12" s="5"/>
      <c r="C12" s="176"/>
    </row>
    <row r="13" spans="1:3">
      <c r="A13" s="175" t="s">
        <v>29</v>
      </c>
      <c r="B13" s="5"/>
      <c r="C13" s="176"/>
    </row>
    <row r="14" spans="1:3">
      <c r="A14" s="175" t="s">
        <v>375</v>
      </c>
      <c r="B14" s="5"/>
      <c r="C14" s="176"/>
    </row>
    <row r="15" spans="1:3">
      <c r="A15" s="175" t="s">
        <v>31</v>
      </c>
      <c r="B15" s="5"/>
      <c r="C15" s="176"/>
    </row>
    <row r="16" spans="1:3">
      <c r="A16" s="175" t="s">
        <v>32</v>
      </c>
      <c r="B16" s="5"/>
      <c r="C16" s="176"/>
    </row>
    <row r="17" spans="1:3">
      <c r="A17" s="176"/>
      <c r="B17" s="176"/>
      <c r="C17" s="176"/>
    </row>
    <row r="18" spans="1:3">
      <c r="A18" s="176"/>
      <c r="B18" s="176"/>
      <c r="C18" s="176"/>
    </row>
    <row r="19" spans="1:3">
      <c r="A19" s="176"/>
      <c r="B19" s="176"/>
      <c r="C19" s="176"/>
    </row>
  </sheetData>
  <hyperlinks>
    <hyperlink ref="A2" location="'tbl 1a Adjusted AEF Change'!A1" display="'tbl 1a Adjusted AEF Change'!A1" xr:uid="{00000000-0004-0000-0400-000000000000}"/>
    <hyperlink ref="A3" location="'tbl 1b Unadjusted AEF Change'!A1" display="'tbl 1b Unadjusted AEF Change'!A1" xr:uid="{00000000-0004-0000-0400-000001000000}"/>
    <hyperlink ref="A4" location="'tbl 1c AEF per Capita'!A1" display="'tbl 1c AEF per Capita'!A1" xr:uid="{00000000-0004-0000-0400-000002000000}"/>
    <hyperlink ref="A5" location="'tbl 2a GCF (CurrYr)'!A1" display="'tbl 2a GCF (CurrYr)'!A1" xr:uid="{00000000-0004-0000-0400-000003000000}"/>
    <hyperlink ref="A6" location="'tbl 2b Capital Change (CurrYr)'!A1" display="'tbl 2b Capital Change (CurrYr)'!A1" xr:uid="{00000000-0004-0000-0400-000004000000}"/>
    <hyperlink ref="A7" location="'tbl 2c Capital Financing'!A1" display="'tbl 2c Capital Financing'!A1" xr:uid="{00000000-0004-0000-0400-000005000000}"/>
    <hyperlink ref="A8" location="'tbl 3 New Responsibilities'!A1" display="'tbl 3 New Responsibilities'!A1" xr:uid="{00000000-0004-0000-0400-000006000000}"/>
    <hyperlink ref="A9" location="'tbl 4a SSA Comparison'!A1" display="'tbl 4a SSA Comparison'!A1" xr:uid="{00000000-0004-0000-0400-000007000000}"/>
    <hyperlink ref="A10" location="'tbl 4b SSA Sectors (PrevYr)'!A1" display="'tbl 4b SSA Sectors (PrevYr)'!A1" xr:uid="{00000000-0004-0000-0400-000008000000}"/>
    <hyperlink ref="A11" location="'tbl 4c SSA Sectors (CurrYr)'!A1" display="'tbl 4c SSA Sectors (CurrYr)'!A1" xr:uid="{00000000-0004-0000-0400-000009000000}"/>
    <hyperlink ref="A12" location="'tbl 4d Service IBAs'!A1" display="'tbl 4d Service IBAs'!A1" xr:uid="{00000000-0004-0000-0400-00000A000000}"/>
    <hyperlink ref="A13" location="'tbl 5 Principal Council Funding'!A1" display="'tbl 5 Principal Council Funding'!A1" xr:uid="{00000000-0004-0000-0400-00000B000000}"/>
    <hyperlink ref="A14" location="'tbl 6 Transfers (PrevYr)'!A1" display="'tbl 6 Transfers (PrevYr)'!A1" xr:uid="{00000000-0004-0000-0400-00000C000000}"/>
    <hyperlink ref="A15" location="'tbl 7 Grants'!A1" display="'tbl 7 Grants'!A1" xr:uid="{00000000-0004-0000-0400-00000D000000}"/>
    <hyperlink ref="A16" location="'Tbl 8 CC'!A1" display="'Tbl 8 CC'!A1" xr:uid="{00000000-0004-0000-04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N57"/>
  <sheetViews>
    <sheetView showGridLines="0" zoomScale="80" zoomScaleNormal="80" workbookViewId="0"/>
  </sheetViews>
  <sheetFormatPr defaultRowHeight="15.5"/>
  <cols>
    <col min="1" max="1" width="24.765625" style="4" customWidth="1"/>
    <col min="2" max="2" width="11.61328125" style="4" customWidth="1"/>
    <col min="3" max="3" width="7.3828125" style="4" bestFit="1" customWidth="1"/>
    <col min="4" max="4" width="11.84375" style="4" bestFit="1" customWidth="1"/>
    <col min="5" max="5" width="10.07421875" style="4" customWidth="1"/>
    <col min="6" max="6" width="6.4609375" style="4" bestFit="1" customWidth="1"/>
    <col min="7" max="7" width="11.765625" style="4" customWidth="1"/>
    <col min="8" max="8" width="10.61328125" style="4" customWidth="1"/>
    <col min="9" max="9" width="13.3828125" style="4" customWidth="1"/>
    <col min="10" max="10" width="8.23046875" style="4" customWidth="1"/>
    <col min="11" max="11" width="9.61328125" style="4" customWidth="1"/>
    <col min="12" max="16384" width="9.23046875" style="4"/>
  </cols>
  <sheetData>
    <row r="1" spans="1:14" s="1" customFormat="1" ht="19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s="1" customFormat="1" ht="20.5" customHeight="1">
      <c r="A2" s="18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22"/>
    </row>
    <row r="3" spans="1:14" s="55" customFormat="1" ht="42" customHeight="1">
      <c r="A3" s="47" t="s">
        <v>35</v>
      </c>
      <c r="B3" s="37" t="s">
        <v>71</v>
      </c>
      <c r="C3" s="37" t="s">
        <v>72</v>
      </c>
      <c r="D3" s="37" t="s">
        <v>73</v>
      </c>
      <c r="E3" s="37" t="s">
        <v>74</v>
      </c>
      <c r="F3" s="37" t="s">
        <v>75</v>
      </c>
      <c r="G3" s="37" t="s">
        <v>76</v>
      </c>
      <c r="H3" s="37" t="s">
        <v>77</v>
      </c>
      <c r="I3" s="37" t="s">
        <v>78</v>
      </c>
      <c r="J3" s="37" t="s">
        <v>79</v>
      </c>
      <c r="K3" s="37" t="s">
        <v>80</v>
      </c>
    </row>
    <row r="4" spans="1:14" s="1" customFormat="1" ht="12.5">
      <c r="A4" s="1" t="s">
        <v>36</v>
      </c>
      <c r="B4" s="16">
        <v>58709217.871852003</v>
      </c>
      <c r="C4" s="16">
        <v>922008.08241788298</v>
      </c>
      <c r="D4" s="16">
        <v>40604254.9882975</v>
      </c>
      <c r="E4" s="16">
        <v>5739850.7415740099</v>
      </c>
      <c r="F4" s="16">
        <v>3363010.8982496699</v>
      </c>
      <c r="G4" s="16">
        <v>24465917.098639</v>
      </c>
      <c r="H4" s="16">
        <v>508247.22658251697</v>
      </c>
      <c r="I4" s="16">
        <v>5185606.6133998698</v>
      </c>
      <c r="J4" s="16">
        <v>8780600.4870289601</v>
      </c>
      <c r="K4" s="17">
        <v>148278714.00804138</v>
      </c>
      <c r="M4" s="17"/>
      <c r="N4" s="17"/>
    </row>
    <row r="5" spans="1:14" s="1" customFormat="1" ht="12.5">
      <c r="A5" s="1" t="s">
        <v>0</v>
      </c>
      <c r="B5" s="16">
        <v>102142158.70538101</v>
      </c>
      <c r="C5" s="16">
        <v>1728950.06067457</v>
      </c>
      <c r="D5" s="16">
        <v>70677273.823229402</v>
      </c>
      <c r="E5" s="16">
        <v>11797644.7530265</v>
      </c>
      <c r="F5" s="16">
        <v>6012695.2243695697</v>
      </c>
      <c r="G5" s="16">
        <v>47619809.999364197</v>
      </c>
      <c r="H5" s="16">
        <v>493834.39138179203</v>
      </c>
      <c r="I5" s="16">
        <v>8541226.8846801408</v>
      </c>
      <c r="J5" s="16">
        <v>15932738.5063187</v>
      </c>
      <c r="K5" s="17">
        <v>264946332.34842584</v>
      </c>
      <c r="M5" s="17"/>
      <c r="N5" s="17"/>
    </row>
    <row r="6" spans="1:14" s="1" customFormat="1" ht="12.5">
      <c r="A6" s="1" t="s">
        <v>1</v>
      </c>
      <c r="B6" s="16">
        <v>87619818.613849193</v>
      </c>
      <c r="C6" s="16">
        <v>1420562.41989736</v>
      </c>
      <c r="D6" s="16">
        <v>70959139.2076184</v>
      </c>
      <c r="E6" s="16">
        <v>8477458.14162785</v>
      </c>
      <c r="F6" s="16">
        <v>5678940.0106521202</v>
      </c>
      <c r="G6" s="16">
        <v>39163135.1024822</v>
      </c>
      <c r="H6" s="16">
        <v>174108.736588734</v>
      </c>
      <c r="I6" s="16">
        <v>9137731.8375510592</v>
      </c>
      <c r="J6" s="16">
        <v>16788039.566160198</v>
      </c>
      <c r="K6" s="17">
        <v>239418933.63642713</v>
      </c>
      <c r="M6" s="17"/>
      <c r="N6" s="17"/>
    </row>
    <row r="7" spans="1:14" s="1" customFormat="1" ht="12.5">
      <c r="A7" s="1" t="s">
        <v>37</v>
      </c>
      <c r="B7" s="16">
        <v>86425165.736426502</v>
      </c>
      <c r="C7" s="16">
        <v>1159413.61975411</v>
      </c>
      <c r="D7" s="16">
        <v>60608697.240531102</v>
      </c>
      <c r="E7" s="16">
        <v>7237617.67246194</v>
      </c>
      <c r="F7" s="16">
        <v>4612222.7342213802</v>
      </c>
      <c r="G7" s="16">
        <v>32135448.606537599</v>
      </c>
      <c r="H7" s="16">
        <v>168517.71090503599</v>
      </c>
      <c r="I7" s="16">
        <v>8920095.1852082703</v>
      </c>
      <c r="J7" s="16">
        <v>14759553.767033</v>
      </c>
      <c r="K7" s="17">
        <v>216026732.27307892</v>
      </c>
      <c r="M7" s="17"/>
      <c r="N7" s="17"/>
    </row>
    <row r="8" spans="1:14" s="1" customFormat="1" ht="12.5">
      <c r="A8" s="1" t="s">
        <v>38</v>
      </c>
      <c r="B8" s="16">
        <v>126938628.178727</v>
      </c>
      <c r="C8" s="16">
        <v>1912512.39862902</v>
      </c>
      <c r="D8" s="16">
        <v>79268577.079155207</v>
      </c>
      <c r="E8" s="16">
        <v>9664053.2947962601</v>
      </c>
      <c r="F8" s="16">
        <v>7549172.3625300899</v>
      </c>
      <c r="G8" s="16">
        <v>53113479.264980197</v>
      </c>
      <c r="H8" s="16">
        <v>225093.538663015</v>
      </c>
      <c r="I8" s="16">
        <v>9609427.9516233504</v>
      </c>
      <c r="J8" s="16">
        <v>16245264.943525599</v>
      </c>
      <c r="K8" s="17">
        <v>304526209.01262981</v>
      </c>
      <c r="M8" s="17"/>
      <c r="N8" s="17"/>
    </row>
    <row r="9" spans="1:14" s="1" customFormat="1" ht="12.5">
      <c r="A9" s="1" t="s">
        <v>39</v>
      </c>
      <c r="B9" s="16">
        <v>106937141.05863599</v>
      </c>
      <c r="C9" s="16">
        <v>1720778.6502527399</v>
      </c>
      <c r="D9" s="16">
        <v>77760290.045968994</v>
      </c>
      <c r="E9" s="16">
        <v>7307615.9826087002</v>
      </c>
      <c r="F9" s="16">
        <v>6576060.5497879405</v>
      </c>
      <c r="G9" s="16">
        <v>41143513.337112501</v>
      </c>
      <c r="H9" s="16">
        <v>321698.495176122</v>
      </c>
      <c r="I9" s="16">
        <v>9062420.7548432406</v>
      </c>
      <c r="J9" s="16">
        <v>14795702.102784101</v>
      </c>
      <c r="K9" s="17">
        <v>265625220.97717035</v>
      </c>
      <c r="M9" s="17"/>
      <c r="N9" s="17"/>
    </row>
    <row r="10" spans="1:14" s="1" customFormat="1" ht="12.5">
      <c r="A10" s="1" t="s">
        <v>2</v>
      </c>
      <c r="B10" s="16">
        <v>107042823.52868199</v>
      </c>
      <c r="C10" s="16">
        <v>1649024.1699365501</v>
      </c>
      <c r="D10" s="16">
        <v>75130591.013327897</v>
      </c>
      <c r="E10" s="16">
        <v>13682677.559659</v>
      </c>
      <c r="F10" s="16">
        <v>6375518.6643430097</v>
      </c>
      <c r="G10" s="16">
        <v>48681443.010250703</v>
      </c>
      <c r="H10" s="16">
        <v>47934.263739119699</v>
      </c>
      <c r="I10" s="16">
        <v>8775365.18241705</v>
      </c>
      <c r="J10" s="16">
        <v>18851674.678220399</v>
      </c>
      <c r="K10" s="17">
        <v>280237052.07057565</v>
      </c>
      <c r="M10" s="17"/>
      <c r="N10" s="17"/>
    </row>
    <row r="11" spans="1:14" s="1" customFormat="1" ht="12.5">
      <c r="A11" s="1" t="s">
        <v>3</v>
      </c>
      <c r="B11" s="16">
        <v>59195448.357813098</v>
      </c>
      <c r="C11" s="16">
        <v>1006878.74000454</v>
      </c>
      <c r="D11" s="16">
        <v>41881375.1399571</v>
      </c>
      <c r="E11" s="16">
        <v>6628339.4517796803</v>
      </c>
      <c r="F11" s="16">
        <v>3440590.3365355399</v>
      </c>
      <c r="G11" s="16">
        <v>26214671.1745078</v>
      </c>
      <c r="H11" s="16">
        <v>107276.17481602301</v>
      </c>
      <c r="I11" s="16">
        <v>5122285.3860613601</v>
      </c>
      <c r="J11" s="16">
        <v>11556209.744777201</v>
      </c>
      <c r="K11" s="17">
        <v>155153074.50625235</v>
      </c>
      <c r="M11" s="17"/>
      <c r="N11" s="17"/>
    </row>
    <row r="12" spans="1:14" s="1" customFormat="1" ht="12.5">
      <c r="A12" s="1" t="s">
        <v>40</v>
      </c>
      <c r="B12" s="16">
        <v>100667213.80025201</v>
      </c>
      <c r="C12" s="16">
        <v>1660172.97444178</v>
      </c>
      <c r="D12" s="16">
        <v>72661620.655267507</v>
      </c>
      <c r="E12" s="16">
        <v>9975103.4560764804</v>
      </c>
      <c r="F12" s="16">
        <v>6063372.1155079203</v>
      </c>
      <c r="G12" s="16">
        <v>43285512.712624997</v>
      </c>
      <c r="H12" s="16">
        <v>365928.64131396799</v>
      </c>
      <c r="I12" s="16">
        <v>8187272.6043029604</v>
      </c>
      <c r="J12" s="16">
        <v>16181245.873440299</v>
      </c>
      <c r="K12" s="17">
        <v>259047442.83322793</v>
      </c>
      <c r="M12" s="17"/>
      <c r="N12" s="17"/>
    </row>
    <row r="13" spans="1:14" s="1" customFormat="1" ht="12.5">
      <c r="A13" s="1" t="s">
        <v>41</v>
      </c>
      <c r="B13" s="16">
        <v>157255894.625121</v>
      </c>
      <c r="C13" s="16">
        <v>2376238.1101519698</v>
      </c>
      <c r="D13" s="16">
        <v>110617327.493917</v>
      </c>
      <c r="E13" s="16">
        <v>13905868.5661435</v>
      </c>
      <c r="F13" s="16">
        <v>9096862.9058522806</v>
      </c>
      <c r="G13" s="16">
        <v>61680688.940056302</v>
      </c>
      <c r="H13" s="16">
        <v>1194545.5422912601</v>
      </c>
      <c r="I13" s="16">
        <v>13995674.075766999</v>
      </c>
      <c r="J13" s="16">
        <v>22139176.018670801</v>
      </c>
      <c r="K13" s="17">
        <v>392262276.27797115</v>
      </c>
      <c r="M13" s="17"/>
      <c r="N13" s="17"/>
    </row>
    <row r="14" spans="1:14" s="1" customFormat="1" ht="12.5">
      <c r="A14" s="1" t="s">
        <v>42</v>
      </c>
      <c r="B14" s="16">
        <v>187417537.15479299</v>
      </c>
      <c r="C14" s="16">
        <v>2884518.8176128301</v>
      </c>
      <c r="D14" s="16">
        <v>144515863.00661501</v>
      </c>
      <c r="E14" s="16">
        <v>12363950.194338299</v>
      </c>
      <c r="F14" s="16">
        <v>11963500.152439101</v>
      </c>
      <c r="G14" s="16">
        <v>79611108.012878001</v>
      </c>
      <c r="H14" s="16">
        <v>969377.35678249097</v>
      </c>
      <c r="I14" s="16">
        <v>19263698.2674818</v>
      </c>
      <c r="J14" s="16">
        <v>25947944.742526501</v>
      </c>
      <c r="K14" s="17">
        <v>484937497.7054671</v>
      </c>
      <c r="M14" s="17"/>
      <c r="N14" s="17"/>
    </row>
    <row r="15" spans="1:14" s="1" customFormat="1" ht="12.5">
      <c r="A15" s="1" t="s">
        <v>43</v>
      </c>
      <c r="B15" s="16">
        <v>118935373.62981001</v>
      </c>
      <c r="C15" s="16">
        <v>1742655.8167465499</v>
      </c>
      <c r="D15" s="16">
        <v>90948038.553610101</v>
      </c>
      <c r="E15" s="16">
        <v>8060693.1572858002</v>
      </c>
      <c r="F15" s="16">
        <v>6930317.5257323002</v>
      </c>
      <c r="G15" s="16">
        <v>44937332.518061496</v>
      </c>
      <c r="H15" s="16">
        <v>2358764.33330297</v>
      </c>
      <c r="I15" s="16">
        <v>15977270.7434012</v>
      </c>
      <c r="J15" s="16">
        <v>16718650.3465776</v>
      </c>
      <c r="K15" s="17">
        <v>306609096.62452799</v>
      </c>
      <c r="M15" s="17"/>
      <c r="N15" s="17"/>
    </row>
    <row r="16" spans="1:14" s="1" customFormat="1" ht="12.5">
      <c r="A16" s="1" t="s">
        <v>44</v>
      </c>
      <c r="B16" s="16">
        <v>117658263.21033099</v>
      </c>
      <c r="C16" s="16">
        <v>1688312.6627092899</v>
      </c>
      <c r="D16" s="16">
        <v>81258307.589489907</v>
      </c>
      <c r="E16" s="16">
        <v>8273614.7297983104</v>
      </c>
      <c r="F16" s="16">
        <v>7082492.5777545897</v>
      </c>
      <c r="G16" s="16">
        <v>44358062.896304198</v>
      </c>
      <c r="H16" s="16">
        <v>757871.50667167199</v>
      </c>
      <c r="I16" s="16">
        <v>13087698.5466814</v>
      </c>
      <c r="J16" s="16">
        <v>16757620.533419801</v>
      </c>
      <c r="K16" s="17">
        <v>290922244.25316012</v>
      </c>
      <c r="M16" s="17"/>
      <c r="N16" s="17"/>
    </row>
    <row r="17" spans="1:14" s="1" customFormat="1" ht="12.5">
      <c r="A17" s="1" t="s">
        <v>45</v>
      </c>
      <c r="B17" s="16">
        <v>112391339.75664499</v>
      </c>
      <c r="C17" s="16">
        <v>1445551.91461294</v>
      </c>
      <c r="D17" s="16">
        <v>67766849.959855393</v>
      </c>
      <c r="E17" s="16">
        <v>7528880.8056215197</v>
      </c>
      <c r="F17" s="16">
        <v>6484957.6486246996</v>
      </c>
      <c r="G17" s="16">
        <v>40045382.732427701</v>
      </c>
      <c r="H17" s="16">
        <v>167442.525329094</v>
      </c>
      <c r="I17" s="16">
        <v>9062401.00959149</v>
      </c>
      <c r="J17" s="16">
        <v>12369466.0734774</v>
      </c>
      <c r="K17" s="17">
        <v>257262272.42618519</v>
      </c>
      <c r="M17" s="17"/>
      <c r="N17" s="17"/>
    </row>
    <row r="18" spans="1:14" s="1" customFormat="1" ht="12.5">
      <c r="A18" s="1" t="s">
        <v>4</v>
      </c>
      <c r="B18" s="16">
        <v>207349909.44717401</v>
      </c>
      <c r="C18" s="16">
        <v>3052109.05314499</v>
      </c>
      <c r="D18" s="16">
        <v>149359813.445425</v>
      </c>
      <c r="E18" s="16">
        <v>13234375.4429741</v>
      </c>
      <c r="F18" s="16">
        <v>11654144.9233438</v>
      </c>
      <c r="G18" s="16">
        <v>77117163.956548005</v>
      </c>
      <c r="H18" s="16">
        <v>4223497.2238374697</v>
      </c>
      <c r="I18" s="16">
        <v>21936335.6658074</v>
      </c>
      <c r="J18" s="16">
        <v>30757790.991399501</v>
      </c>
      <c r="K18" s="17">
        <v>518685140.14965433</v>
      </c>
      <c r="M18" s="17"/>
      <c r="N18" s="17"/>
    </row>
    <row r="19" spans="1:14" s="1" customFormat="1" ht="12.5">
      <c r="A19" s="1" t="s">
        <v>46</v>
      </c>
      <c r="B19" s="16">
        <v>49792117.2364299</v>
      </c>
      <c r="C19" s="16">
        <v>719431.56498792302</v>
      </c>
      <c r="D19" s="16">
        <v>39238334.8652445</v>
      </c>
      <c r="E19" s="16">
        <v>2835342.3745756801</v>
      </c>
      <c r="F19" s="16">
        <v>2923714.9226457998</v>
      </c>
      <c r="G19" s="16">
        <v>18443891.681788601</v>
      </c>
      <c r="H19" s="16">
        <v>2145633.5826209099</v>
      </c>
      <c r="I19" s="16">
        <v>5595483.0367780803</v>
      </c>
      <c r="J19" s="16">
        <v>6851074.9655943401</v>
      </c>
      <c r="K19" s="17">
        <v>128545024.2306657</v>
      </c>
      <c r="M19" s="17"/>
      <c r="N19" s="17"/>
    </row>
    <row r="20" spans="1:14" s="1" customFormat="1" ht="12.5">
      <c r="A20" s="1" t="s">
        <v>47</v>
      </c>
      <c r="B20" s="16">
        <v>154713297.871093</v>
      </c>
      <c r="C20" s="16">
        <v>2339950.3562672101</v>
      </c>
      <c r="D20" s="16">
        <v>108817876.36599</v>
      </c>
      <c r="E20" s="16">
        <v>10640648.3700932</v>
      </c>
      <c r="F20" s="16">
        <v>8751557.4035562892</v>
      </c>
      <c r="G20" s="16">
        <v>55590498.436653398</v>
      </c>
      <c r="H20" s="16">
        <v>2465636.6804098599</v>
      </c>
      <c r="I20" s="16">
        <v>12371766.233625101</v>
      </c>
      <c r="J20" s="16">
        <v>24489126.509206802</v>
      </c>
      <c r="K20" s="17">
        <v>380180358.22689486</v>
      </c>
      <c r="M20" s="17"/>
      <c r="N20" s="17"/>
    </row>
    <row r="21" spans="1:14" s="1" customFormat="1" ht="12.5">
      <c r="A21" s="1" t="s">
        <v>5</v>
      </c>
      <c r="B21" s="16">
        <v>53414430.336048</v>
      </c>
      <c r="C21" s="16">
        <v>896834.29682805901</v>
      </c>
      <c r="D21" s="16">
        <v>46476397.63803</v>
      </c>
      <c r="E21" s="16">
        <v>4357860.3342317697</v>
      </c>
      <c r="F21" s="16">
        <v>3348765.5423361398</v>
      </c>
      <c r="G21" s="16">
        <v>22681071.480048701</v>
      </c>
      <c r="H21" s="16">
        <v>2625414.23467047</v>
      </c>
      <c r="I21" s="16">
        <v>8067076.9743222203</v>
      </c>
      <c r="J21" s="16">
        <v>9480284.4271838497</v>
      </c>
      <c r="K21" s="17">
        <v>151348135.2636992</v>
      </c>
      <c r="M21" s="17"/>
      <c r="N21" s="17"/>
    </row>
    <row r="22" spans="1:14" s="1" customFormat="1" ht="12.5">
      <c r="A22" s="1" t="s">
        <v>6</v>
      </c>
      <c r="B22" s="16">
        <v>79099196.094629303</v>
      </c>
      <c r="C22" s="16">
        <v>1068465.7698190401</v>
      </c>
      <c r="D22" s="16">
        <v>57804874.284217</v>
      </c>
      <c r="E22" s="16">
        <v>4547433.8554213103</v>
      </c>
      <c r="F22" s="16">
        <v>4516932.8534484096</v>
      </c>
      <c r="G22" s="16">
        <v>28244251.415856801</v>
      </c>
      <c r="H22" s="16">
        <v>452037.91106067301</v>
      </c>
      <c r="I22" s="16">
        <v>8330704.8055473603</v>
      </c>
      <c r="J22" s="16">
        <v>11161074.3280837</v>
      </c>
      <c r="K22" s="17">
        <v>195224971.31808358</v>
      </c>
      <c r="M22" s="17"/>
      <c r="N22" s="17"/>
    </row>
    <row r="23" spans="1:14" s="1" customFormat="1" ht="12.5">
      <c r="A23" s="1" t="s">
        <v>48</v>
      </c>
      <c r="B23" s="16">
        <v>66212687.365794398</v>
      </c>
      <c r="C23" s="16">
        <v>1159342.9615358301</v>
      </c>
      <c r="D23" s="16">
        <v>45469905.5407741</v>
      </c>
      <c r="E23" s="16">
        <v>6104396.4706367403</v>
      </c>
      <c r="F23" s="16">
        <v>4578438.1401291396</v>
      </c>
      <c r="G23" s="16">
        <v>28930120.8628681</v>
      </c>
      <c r="H23" s="16">
        <v>431.30011846119999</v>
      </c>
      <c r="I23" s="16">
        <v>5753257.4708843296</v>
      </c>
      <c r="J23" s="16">
        <v>9624457.4815378692</v>
      </c>
      <c r="K23" s="17">
        <v>167833037.59427896</v>
      </c>
      <c r="M23" s="17"/>
      <c r="N23" s="17"/>
    </row>
    <row r="24" spans="1:14" s="1" customFormat="1" ht="12.5">
      <c r="A24" s="1" t="s">
        <v>49</v>
      </c>
      <c r="B24" s="16">
        <v>134829255.503102</v>
      </c>
      <c r="C24" s="16">
        <v>1727264.0202442401</v>
      </c>
      <c r="D24" s="16">
        <v>92872001.033747107</v>
      </c>
      <c r="E24" s="16">
        <v>7515443.8367167497</v>
      </c>
      <c r="F24" s="16">
        <v>7554466.2447952498</v>
      </c>
      <c r="G24" s="16">
        <v>49317084.327227898</v>
      </c>
      <c r="H24" s="16">
        <v>715569.51655496506</v>
      </c>
      <c r="I24" s="16">
        <v>10082869.7254526</v>
      </c>
      <c r="J24" s="16">
        <v>22711127.2632531</v>
      </c>
      <c r="K24" s="17">
        <v>327325081.47109389</v>
      </c>
      <c r="M24" s="17"/>
      <c r="N24" s="17"/>
    </row>
    <row r="25" spans="1:14" s="1" customFormat="1" ht="12.5">
      <c r="A25" s="1" t="s">
        <v>50</v>
      </c>
      <c r="B25" s="16">
        <v>277548154.917404</v>
      </c>
      <c r="C25" s="16">
        <v>4042478.5393304899</v>
      </c>
      <c r="D25" s="16">
        <v>204593854.02972901</v>
      </c>
      <c r="E25" s="16">
        <v>16917032.808552299</v>
      </c>
      <c r="F25" s="16">
        <v>17671460.263144799</v>
      </c>
      <c r="G25" s="16">
        <v>118886495.43278</v>
      </c>
      <c r="H25" s="16">
        <v>1511139.10718334</v>
      </c>
      <c r="I25" s="16">
        <v>27934331.044572402</v>
      </c>
      <c r="J25" s="16">
        <v>33816999.649780303</v>
      </c>
      <c r="K25" s="16">
        <v>702921945.79247653</v>
      </c>
      <c r="M25" s="17"/>
      <c r="N25" s="17"/>
    </row>
    <row r="26" spans="1:14" s="1" customFormat="1" ht="16.5" customHeight="1">
      <c r="A26" s="114" t="s">
        <v>51</v>
      </c>
      <c r="B26" s="116">
        <v>2552295072.9999933</v>
      </c>
      <c r="C26" s="116">
        <v>38323454.999999918</v>
      </c>
      <c r="D26" s="116">
        <v>1829291262.9999971</v>
      </c>
      <c r="E26" s="116">
        <v>196795901.99999964</v>
      </c>
      <c r="F26" s="116">
        <v>152229193.99999982</v>
      </c>
      <c r="G26" s="116">
        <v>1025666082.9999983</v>
      </c>
      <c r="H26" s="116">
        <v>21999999.999999963</v>
      </c>
      <c r="I26" s="116">
        <v>243999999.99999973</v>
      </c>
      <c r="J26" s="116">
        <v>376715823</v>
      </c>
      <c r="K26" s="116">
        <v>6437316792.9999895</v>
      </c>
      <c r="M26" s="17"/>
      <c r="N26" s="17"/>
    </row>
    <row r="27" spans="1:14" s="1" customFormat="1" ht="12.5">
      <c r="A27" s="49"/>
    </row>
    <row r="28" spans="1:14" s="1" customFormat="1" ht="12.5">
      <c r="D28" s="52"/>
    </row>
    <row r="29" spans="1:14" s="1" customFormat="1" ht="12.5">
      <c r="D29" s="52"/>
    </row>
    <row r="30" spans="1:14" s="1" customFormat="1" ht="20">
      <c r="A30" s="77"/>
    </row>
    <row r="31" spans="1:14" s="1" customFormat="1" ht="12.5"/>
    <row r="35" spans="2:3">
      <c r="B35" s="26"/>
      <c r="C35" s="26"/>
    </row>
    <row r="36" spans="2:3">
      <c r="B36" s="26"/>
      <c r="C36" s="26"/>
    </row>
    <row r="37" spans="2:3">
      <c r="B37" s="26"/>
      <c r="C37" s="26"/>
    </row>
    <row r="38" spans="2:3">
      <c r="B38" s="26"/>
      <c r="C38" s="26"/>
    </row>
    <row r="39" spans="2:3">
      <c r="B39" s="26"/>
      <c r="C39" s="26"/>
    </row>
    <row r="40" spans="2:3">
      <c r="B40" s="26"/>
      <c r="C40" s="26"/>
    </row>
    <row r="41" spans="2:3">
      <c r="B41" s="26"/>
      <c r="C41" s="26"/>
    </row>
    <row r="42" spans="2:3">
      <c r="B42" s="26"/>
      <c r="C42" s="26"/>
    </row>
    <row r="43" spans="2:3">
      <c r="B43" s="26"/>
      <c r="C43" s="26"/>
    </row>
    <row r="44" spans="2:3">
      <c r="B44" s="26"/>
      <c r="C44" s="26"/>
    </row>
    <row r="45" spans="2:3">
      <c r="B45" s="26"/>
      <c r="C45" s="26"/>
    </row>
    <row r="46" spans="2:3">
      <c r="B46" s="26"/>
      <c r="C46" s="26"/>
    </row>
    <row r="47" spans="2:3">
      <c r="B47" s="26"/>
      <c r="C47" s="26"/>
    </row>
    <row r="48" spans="2:3">
      <c r="B48" s="26"/>
      <c r="C48" s="26"/>
    </row>
    <row r="49" spans="2:3">
      <c r="B49" s="26"/>
      <c r="C49" s="26"/>
    </row>
    <row r="50" spans="2:3">
      <c r="B50" s="26"/>
      <c r="C50" s="26"/>
    </row>
    <row r="51" spans="2:3">
      <c r="B51" s="26"/>
      <c r="C51" s="26"/>
    </row>
    <row r="52" spans="2:3">
      <c r="B52" s="26"/>
      <c r="C52" s="26"/>
    </row>
    <row r="53" spans="2:3">
      <c r="B53" s="26"/>
      <c r="C53" s="26"/>
    </row>
    <row r="54" spans="2:3">
      <c r="B54" s="26"/>
      <c r="C54" s="26"/>
    </row>
    <row r="55" spans="2:3">
      <c r="B55" s="26"/>
      <c r="C55" s="26"/>
    </row>
    <row r="56" spans="2:3">
      <c r="B56" s="26"/>
      <c r="C56" s="26"/>
    </row>
    <row r="57" spans="2:3">
      <c r="B57" s="26"/>
      <c r="C57" s="26"/>
    </row>
  </sheetData>
  <phoneticPr fontId="7" type="noConversion"/>
  <conditionalFormatting sqref="K2">
    <cfRule type="expression" dxfId="103" priority="1" stopIfTrue="1">
      <formula>#REF!&gt;0</formula>
    </cfRule>
  </conditionalFormatting>
  <pageMargins left="0.35" right="0.41" top="0.98425196850393704" bottom="0.98425196850393704" header="0.51181102362204722" footer="0.51181102362204722"/>
  <pageSetup paperSize="9" scale="56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U65"/>
  <sheetViews>
    <sheetView showGridLines="0" zoomScale="80" zoomScaleNormal="80" workbookViewId="0"/>
  </sheetViews>
  <sheetFormatPr defaultRowHeight="15.5"/>
  <cols>
    <col min="1" max="1" width="24.53515625" style="4" customWidth="1"/>
    <col min="2" max="2" width="11.921875" style="4" customWidth="1"/>
    <col min="3" max="3" width="8.3828125" style="4" customWidth="1"/>
    <col min="4" max="4" width="12.07421875" style="4" customWidth="1"/>
    <col min="5" max="5" width="10.3046875" style="4" customWidth="1"/>
    <col min="6" max="6" width="6.4609375" style="4" bestFit="1" customWidth="1"/>
    <col min="7" max="7" width="12.3046875" style="4" customWidth="1"/>
    <col min="8" max="8" width="10.53515625" style="4" customWidth="1"/>
    <col min="9" max="9" width="12.3046875" style="4" customWidth="1"/>
    <col min="10" max="10" width="7.3828125" style="4" bestFit="1" customWidth="1"/>
    <col min="11" max="11" width="9.4609375" style="4" customWidth="1"/>
    <col min="12" max="15" width="9.23046875" style="4"/>
    <col min="16" max="16" width="11.69140625" style="4" bestFit="1" customWidth="1"/>
    <col min="17" max="20" width="9.23046875" style="4"/>
    <col min="21" max="21" width="12.4609375" style="4" bestFit="1" customWidth="1"/>
    <col min="22" max="16384" width="9.23046875" style="4"/>
  </cols>
  <sheetData>
    <row r="1" spans="1:21" s="1" customFormat="1" ht="19">
      <c r="A1" s="73" t="s">
        <v>27</v>
      </c>
    </row>
    <row r="2" spans="1:21" s="1" customFormat="1" ht="20.5" customHeight="1">
      <c r="A2" s="18" t="s">
        <v>52</v>
      </c>
      <c r="K2" s="46"/>
      <c r="L2" s="22"/>
    </row>
    <row r="3" spans="1:21" s="55" customFormat="1" ht="46.5" customHeight="1">
      <c r="A3" s="83" t="s">
        <v>35</v>
      </c>
      <c r="B3" s="84" t="s">
        <v>71</v>
      </c>
      <c r="C3" s="84" t="s">
        <v>72</v>
      </c>
      <c r="D3" s="84" t="s">
        <v>73</v>
      </c>
      <c r="E3" s="84" t="s">
        <v>74</v>
      </c>
      <c r="F3" s="84" t="s">
        <v>75</v>
      </c>
      <c r="G3" s="84" t="s">
        <v>76</v>
      </c>
      <c r="H3" s="84" t="s">
        <v>77</v>
      </c>
      <c r="I3" s="84" t="s">
        <v>78</v>
      </c>
      <c r="J3" s="84" t="s">
        <v>79</v>
      </c>
      <c r="K3" s="84" t="s">
        <v>80</v>
      </c>
    </row>
    <row r="4" spans="1:21" s="1" customFormat="1" ht="12.5">
      <c r="A4" s="1" t="s">
        <v>36</v>
      </c>
      <c r="B4" s="16">
        <v>62580200.895079002</v>
      </c>
      <c r="C4" s="16">
        <v>985299.82551341294</v>
      </c>
      <c r="D4" s="16">
        <v>45467915.736939304</v>
      </c>
      <c r="E4" s="16">
        <v>6036489.7664693696</v>
      </c>
      <c r="F4" s="16">
        <v>3608635.1010899902</v>
      </c>
      <c r="G4" s="16">
        <v>27136678.896368999</v>
      </c>
      <c r="H4" s="16">
        <v>508247.22658251697</v>
      </c>
      <c r="I4" s="16">
        <v>5240008.2438704604</v>
      </c>
      <c r="J4" s="16">
        <v>8128804.4870289601</v>
      </c>
      <c r="K4" s="17">
        <v>159692280.17894202</v>
      </c>
      <c r="M4" s="78"/>
      <c r="N4" s="78"/>
      <c r="O4" s="78"/>
      <c r="P4" s="78"/>
      <c r="Q4" s="78"/>
      <c r="R4" s="78"/>
      <c r="S4" s="78"/>
      <c r="T4" s="78"/>
      <c r="U4" s="78"/>
    </row>
    <row r="5" spans="1:21" s="1" customFormat="1" ht="12.5">
      <c r="A5" s="1" t="s">
        <v>0</v>
      </c>
      <c r="B5" s="16">
        <v>108740413.98560899</v>
      </c>
      <c r="C5" s="16">
        <v>1851906.57945967</v>
      </c>
      <c r="D5" s="16">
        <v>79041330.327668503</v>
      </c>
      <c r="E5" s="16">
        <v>12420756.549617</v>
      </c>
      <c r="F5" s="16">
        <v>6467898.8800882902</v>
      </c>
      <c r="G5" s="16">
        <v>52974204.854084097</v>
      </c>
      <c r="H5" s="16">
        <v>493834.39138179203</v>
      </c>
      <c r="I5" s="16">
        <v>8263060.3152807001</v>
      </c>
      <c r="J5" s="16">
        <v>14760679.5063187</v>
      </c>
      <c r="K5" s="17">
        <v>285014085.38950771</v>
      </c>
      <c r="M5" s="78"/>
      <c r="N5" s="78"/>
      <c r="O5" s="78"/>
      <c r="P5" s="78"/>
      <c r="Q5" s="78"/>
      <c r="R5" s="78"/>
      <c r="S5" s="78"/>
      <c r="T5" s="78"/>
      <c r="U5" s="78"/>
    </row>
    <row r="6" spans="1:21" s="1" customFormat="1" ht="12.5">
      <c r="A6" s="1" t="s">
        <v>1</v>
      </c>
      <c r="B6" s="16">
        <v>93423549.072075203</v>
      </c>
      <c r="C6" s="16">
        <v>1526357.76092791</v>
      </c>
      <c r="D6" s="16">
        <v>79557186.706082404</v>
      </c>
      <c r="E6" s="16">
        <v>9060797.5722019803</v>
      </c>
      <c r="F6" s="16">
        <v>6111498.1272324501</v>
      </c>
      <c r="G6" s="16">
        <v>43565328.007673398</v>
      </c>
      <c r="H6" s="16">
        <v>174108.736588734</v>
      </c>
      <c r="I6" s="16">
        <v>9188919.2025027908</v>
      </c>
      <c r="J6" s="16">
        <v>15646285.5661602</v>
      </c>
      <c r="K6" s="17">
        <v>258254030.75144508</v>
      </c>
      <c r="M6" s="78"/>
      <c r="N6" s="78"/>
      <c r="O6" s="78"/>
      <c r="P6" s="78"/>
      <c r="Q6" s="78"/>
      <c r="R6" s="78"/>
      <c r="S6" s="78"/>
      <c r="T6" s="78"/>
      <c r="U6" s="78"/>
    </row>
    <row r="7" spans="1:21" s="1" customFormat="1" ht="12.5">
      <c r="A7" s="1" t="s">
        <v>37</v>
      </c>
      <c r="B7" s="16">
        <v>92794615.268735304</v>
      </c>
      <c r="C7" s="16">
        <v>1244398.0595112001</v>
      </c>
      <c r="D7" s="16">
        <v>68133288.127672896</v>
      </c>
      <c r="E7" s="16">
        <v>7591573.4688859899</v>
      </c>
      <c r="F7" s="16">
        <v>4959703.8681117902</v>
      </c>
      <c r="G7" s="16">
        <v>35657133.108420298</v>
      </c>
      <c r="H7" s="16">
        <v>168517.71090503599</v>
      </c>
      <c r="I7" s="16">
        <v>8536146.3876782507</v>
      </c>
      <c r="J7" s="16">
        <v>13796983.767033</v>
      </c>
      <c r="K7" s="17">
        <v>232882359.76695374</v>
      </c>
      <c r="M7" s="78"/>
      <c r="N7" s="78"/>
      <c r="O7" s="78"/>
      <c r="P7" s="78"/>
      <c r="Q7" s="78"/>
      <c r="R7" s="78"/>
      <c r="S7" s="78"/>
      <c r="T7" s="78"/>
      <c r="U7" s="78"/>
    </row>
    <row r="8" spans="1:21" s="1" customFormat="1" ht="12.5">
      <c r="A8" s="1" t="s">
        <v>38</v>
      </c>
      <c r="B8" s="16">
        <v>135158392.469383</v>
      </c>
      <c r="C8" s="16">
        <v>2051544.27113043</v>
      </c>
      <c r="D8" s="16">
        <v>89014686.685139403</v>
      </c>
      <c r="E8" s="16">
        <v>10132608.649398901</v>
      </c>
      <c r="F8" s="16">
        <v>8123044.6372640599</v>
      </c>
      <c r="G8" s="16">
        <v>58350828.440034397</v>
      </c>
      <c r="H8" s="16">
        <v>225093.538663015</v>
      </c>
      <c r="I8" s="16">
        <v>9679538.8831923101</v>
      </c>
      <c r="J8" s="16">
        <v>15033981.943525599</v>
      </c>
      <c r="K8" s="17">
        <v>327769719.51773119</v>
      </c>
      <c r="M8" s="78"/>
      <c r="N8" s="78"/>
      <c r="O8" s="78"/>
      <c r="P8" s="78"/>
      <c r="Q8" s="78"/>
      <c r="R8" s="78"/>
      <c r="S8" s="78"/>
      <c r="T8" s="78"/>
      <c r="U8" s="78"/>
    </row>
    <row r="9" spans="1:21" s="1" customFormat="1" ht="12.5">
      <c r="A9" s="1" t="s">
        <v>39</v>
      </c>
      <c r="B9" s="16">
        <v>114043241.771074</v>
      </c>
      <c r="C9" s="16">
        <v>1851657.2174346601</v>
      </c>
      <c r="D9" s="16">
        <v>87008359.7611541</v>
      </c>
      <c r="E9" s="16">
        <v>7650719.4398501804</v>
      </c>
      <c r="F9" s="16">
        <v>7052344.4624888599</v>
      </c>
      <c r="G9" s="16">
        <v>45548448.611601397</v>
      </c>
      <c r="H9" s="16">
        <v>321698.495176122</v>
      </c>
      <c r="I9" s="16">
        <v>9275108.4861638304</v>
      </c>
      <c r="J9" s="16">
        <v>13756858.102784101</v>
      </c>
      <c r="K9" s="17">
        <v>286508436.3477273</v>
      </c>
      <c r="M9" s="78"/>
      <c r="N9" s="78"/>
      <c r="O9" s="78"/>
      <c r="P9" s="78"/>
      <c r="Q9" s="78"/>
      <c r="R9" s="78"/>
      <c r="S9" s="78"/>
      <c r="T9" s="78"/>
      <c r="U9" s="78"/>
    </row>
    <row r="10" spans="1:21" s="1" customFormat="1" ht="12.5">
      <c r="A10" s="1" t="s">
        <v>2</v>
      </c>
      <c r="B10" s="16">
        <v>114116087.04953299</v>
      </c>
      <c r="C10" s="16">
        <v>1760852.5872750699</v>
      </c>
      <c r="D10" s="16">
        <v>84275333.723527193</v>
      </c>
      <c r="E10" s="16">
        <v>14340371.8212559</v>
      </c>
      <c r="F10" s="16">
        <v>6845890.2872475795</v>
      </c>
      <c r="G10" s="16">
        <v>54097996.475173101</v>
      </c>
      <c r="H10" s="16">
        <v>47934.263739119699</v>
      </c>
      <c r="I10" s="16">
        <v>8977543.9194062203</v>
      </c>
      <c r="J10" s="16">
        <v>17470585.678220399</v>
      </c>
      <c r="K10" s="17">
        <v>301932595.80537754</v>
      </c>
      <c r="M10" s="78"/>
      <c r="N10" s="78"/>
      <c r="O10" s="78"/>
      <c r="P10" s="78"/>
      <c r="Q10" s="78"/>
      <c r="R10" s="78"/>
      <c r="S10" s="78"/>
      <c r="T10" s="78"/>
      <c r="U10" s="78"/>
    </row>
    <row r="11" spans="1:21" s="1" customFormat="1" ht="12.5">
      <c r="A11" s="1" t="s">
        <v>3</v>
      </c>
      <c r="B11" s="16">
        <v>62684884.983923003</v>
      </c>
      <c r="C11" s="16">
        <v>1074659.4840438401</v>
      </c>
      <c r="D11" s="16">
        <v>46980656.822998904</v>
      </c>
      <c r="E11" s="16">
        <v>6957723.4543361804</v>
      </c>
      <c r="F11" s="16">
        <v>3675111.58934006</v>
      </c>
      <c r="G11" s="16">
        <v>29010122.934240401</v>
      </c>
      <c r="H11" s="16">
        <v>107276.17481602301</v>
      </c>
      <c r="I11" s="16">
        <v>5126457.5088259298</v>
      </c>
      <c r="J11" s="16">
        <v>10755443.744777201</v>
      </c>
      <c r="K11" s="17">
        <v>166372336.69730154</v>
      </c>
      <c r="M11" s="78"/>
      <c r="N11" s="78"/>
      <c r="O11" s="78"/>
      <c r="P11" s="78"/>
      <c r="Q11" s="78"/>
      <c r="R11" s="78"/>
      <c r="S11" s="78"/>
      <c r="T11" s="78"/>
      <c r="U11" s="78"/>
    </row>
    <row r="12" spans="1:21" s="1" customFormat="1" ht="12.5">
      <c r="A12" s="1" t="s">
        <v>40</v>
      </c>
      <c r="B12" s="16">
        <v>107007950.525355</v>
      </c>
      <c r="C12" s="16">
        <v>1779830.6175049299</v>
      </c>
      <c r="D12" s="16">
        <v>81491271.135279104</v>
      </c>
      <c r="E12" s="16">
        <v>10501630.4176323</v>
      </c>
      <c r="F12" s="16">
        <v>6523734.9980357103</v>
      </c>
      <c r="G12" s="16">
        <v>48149144.958929501</v>
      </c>
      <c r="H12" s="16">
        <v>365928.64131396799</v>
      </c>
      <c r="I12" s="16">
        <v>8180128.7837403398</v>
      </c>
      <c r="J12" s="16">
        <v>15064250.873440299</v>
      </c>
      <c r="K12" s="17">
        <v>279063870.95123118</v>
      </c>
      <c r="M12" s="78"/>
      <c r="N12" s="78"/>
      <c r="O12" s="78"/>
      <c r="P12" s="78"/>
      <c r="Q12" s="78"/>
      <c r="R12" s="78"/>
      <c r="S12" s="78"/>
      <c r="T12" s="78"/>
      <c r="U12" s="78"/>
    </row>
    <row r="13" spans="1:21" s="1" customFormat="1" ht="12.5">
      <c r="A13" s="1" t="s">
        <v>41</v>
      </c>
      <c r="B13" s="16">
        <v>167747698.80491099</v>
      </c>
      <c r="C13" s="16">
        <v>2549879.73420711</v>
      </c>
      <c r="D13" s="16">
        <v>123910518.33685599</v>
      </c>
      <c r="E13" s="16">
        <v>14600545.7328711</v>
      </c>
      <c r="F13" s="16">
        <v>9789398.9398557302</v>
      </c>
      <c r="G13" s="16">
        <v>68534765.646049798</v>
      </c>
      <c r="H13" s="16">
        <v>1194545.5422912601</v>
      </c>
      <c r="I13" s="16">
        <v>14005710.753733899</v>
      </c>
      <c r="J13" s="16">
        <v>20544829.018670801</v>
      </c>
      <c r="K13" s="17">
        <v>422877892.50944674</v>
      </c>
      <c r="M13" s="78"/>
      <c r="N13" s="78"/>
      <c r="O13" s="78"/>
      <c r="P13" s="78"/>
      <c r="Q13" s="78"/>
      <c r="R13" s="78"/>
      <c r="S13" s="78"/>
      <c r="T13" s="78"/>
      <c r="U13" s="78"/>
    </row>
    <row r="14" spans="1:21" s="1" customFormat="1" ht="12.5">
      <c r="A14" s="1" t="s">
        <v>42</v>
      </c>
      <c r="B14" s="16">
        <v>199140846.09518301</v>
      </c>
      <c r="C14" s="16">
        <v>3078233.33523486</v>
      </c>
      <c r="D14" s="16">
        <v>162507900.68503299</v>
      </c>
      <c r="E14" s="16">
        <v>12966288.5359497</v>
      </c>
      <c r="F14" s="16">
        <v>12875622.8504552</v>
      </c>
      <c r="G14" s="16">
        <v>88388833.419999003</v>
      </c>
      <c r="H14" s="16">
        <v>969377.35678249097</v>
      </c>
      <c r="I14" s="16">
        <v>19339170.425370801</v>
      </c>
      <c r="J14" s="16">
        <v>23940854.742526501</v>
      </c>
      <c r="K14" s="17">
        <v>523207127.44653463</v>
      </c>
      <c r="M14" s="78"/>
      <c r="N14" s="78"/>
      <c r="O14" s="78"/>
      <c r="P14" s="78"/>
      <c r="Q14" s="78"/>
      <c r="R14" s="78"/>
      <c r="S14" s="78"/>
      <c r="T14" s="78"/>
      <c r="U14" s="78"/>
    </row>
    <row r="15" spans="1:21" s="1" customFormat="1" ht="12.5">
      <c r="A15" s="1" t="s">
        <v>43</v>
      </c>
      <c r="B15" s="16">
        <v>126746197.67383</v>
      </c>
      <c r="C15" s="16">
        <v>1870495.1304269701</v>
      </c>
      <c r="D15" s="16">
        <v>101950871.38353799</v>
      </c>
      <c r="E15" s="16">
        <v>8452492.9090044592</v>
      </c>
      <c r="F15" s="16">
        <v>7461017.3257635701</v>
      </c>
      <c r="G15" s="16">
        <v>49844581.587957799</v>
      </c>
      <c r="H15" s="16">
        <v>2358764.33330297</v>
      </c>
      <c r="I15" s="16">
        <v>15955162.420879301</v>
      </c>
      <c r="J15" s="16">
        <v>15522299.3465776</v>
      </c>
      <c r="K15" s="17">
        <v>330161882.11128068</v>
      </c>
      <c r="M15" s="78"/>
      <c r="N15" s="78"/>
      <c r="O15" s="78"/>
      <c r="P15" s="78"/>
      <c r="Q15" s="78"/>
      <c r="R15" s="78"/>
      <c r="S15" s="78"/>
      <c r="T15" s="78"/>
      <c r="U15" s="78"/>
    </row>
    <row r="16" spans="1:21" s="1" customFormat="1" ht="12.5">
      <c r="A16" s="1" t="s">
        <v>44</v>
      </c>
      <c r="B16" s="16">
        <v>125709566.23992699</v>
      </c>
      <c r="C16" s="16">
        <v>1814753.4570561899</v>
      </c>
      <c r="D16" s="16">
        <v>91228724.345846996</v>
      </c>
      <c r="E16" s="16">
        <v>8710355.91200714</v>
      </c>
      <c r="F16" s="16">
        <v>7638959.4407763798</v>
      </c>
      <c r="G16" s="16">
        <v>49322787.196865901</v>
      </c>
      <c r="H16" s="16">
        <v>757871.50667167199</v>
      </c>
      <c r="I16" s="16">
        <v>12866431.884044601</v>
      </c>
      <c r="J16" s="16">
        <v>15608936.533419801</v>
      </c>
      <c r="K16" s="17">
        <v>313658386.51661563</v>
      </c>
      <c r="M16" s="78"/>
      <c r="N16" s="78"/>
      <c r="O16" s="78"/>
      <c r="P16" s="78"/>
      <c r="Q16" s="78"/>
      <c r="R16" s="78"/>
      <c r="S16" s="78"/>
      <c r="T16" s="78"/>
      <c r="U16" s="78"/>
    </row>
    <row r="17" spans="1:21" s="1" customFormat="1" ht="12.5">
      <c r="A17" s="1" t="s">
        <v>45</v>
      </c>
      <c r="B17" s="16">
        <v>120615712.48104601</v>
      </c>
      <c r="C17" s="16">
        <v>1550530.7702907701</v>
      </c>
      <c r="D17" s="16">
        <v>76246172.482199207</v>
      </c>
      <c r="E17" s="16">
        <v>7899447.8124008402</v>
      </c>
      <c r="F17" s="16">
        <v>7004927.6666741297</v>
      </c>
      <c r="G17" s="16">
        <v>44676162.801208302</v>
      </c>
      <c r="H17" s="16">
        <v>167442.525329094</v>
      </c>
      <c r="I17" s="16">
        <v>9087563.1460285094</v>
      </c>
      <c r="J17" s="16">
        <v>11463005.0734774</v>
      </c>
      <c r="K17" s="17">
        <v>278710964.7586543</v>
      </c>
      <c r="M17" s="78"/>
      <c r="N17" s="78"/>
      <c r="O17" s="78"/>
      <c r="P17" s="78"/>
      <c r="Q17" s="78"/>
      <c r="R17" s="78"/>
      <c r="S17" s="78"/>
      <c r="T17" s="78"/>
      <c r="U17" s="78"/>
    </row>
    <row r="18" spans="1:21" s="1" customFormat="1" ht="12.5">
      <c r="A18" s="1" t="s">
        <v>4</v>
      </c>
      <c r="B18" s="16">
        <v>221457940.43538201</v>
      </c>
      <c r="C18" s="16">
        <v>3270653.2377498802</v>
      </c>
      <c r="D18" s="16">
        <v>167331594.96156499</v>
      </c>
      <c r="E18" s="16">
        <v>13866940.015754299</v>
      </c>
      <c r="F18" s="16">
        <v>12540347.8813556</v>
      </c>
      <c r="G18" s="16">
        <v>85317539.591999397</v>
      </c>
      <c r="H18" s="16">
        <v>4223497.2238374697</v>
      </c>
      <c r="I18" s="16">
        <v>21004733.072617698</v>
      </c>
      <c r="J18" s="16">
        <v>28521397.991399501</v>
      </c>
      <c r="K18" s="17">
        <v>557534644.41166079</v>
      </c>
      <c r="M18" s="78"/>
      <c r="N18" s="78"/>
      <c r="O18" s="78"/>
      <c r="P18" s="78"/>
      <c r="Q18" s="78"/>
      <c r="R18" s="78"/>
      <c r="S18" s="78"/>
      <c r="T18" s="78"/>
      <c r="U18" s="78"/>
    </row>
    <row r="19" spans="1:21" s="1" customFormat="1" ht="12.5">
      <c r="A19" s="1" t="s">
        <v>46</v>
      </c>
      <c r="B19" s="16">
        <v>53336164.832739897</v>
      </c>
      <c r="C19" s="16">
        <v>772466.02362710994</v>
      </c>
      <c r="D19" s="16">
        <v>43991903.647984698</v>
      </c>
      <c r="E19" s="16">
        <v>2968246.6204069001</v>
      </c>
      <c r="F19" s="16">
        <v>3146605.4294529501</v>
      </c>
      <c r="G19" s="16">
        <v>20454330.643175699</v>
      </c>
      <c r="H19" s="16">
        <v>2145633.5826209099</v>
      </c>
      <c r="I19" s="16">
        <v>5627269.0356240096</v>
      </c>
      <c r="J19" s="16">
        <v>6307356.9655943401</v>
      </c>
      <c r="K19" s="17">
        <v>138749976.78122652</v>
      </c>
      <c r="M19" s="78"/>
      <c r="N19" s="78"/>
      <c r="O19" s="78"/>
      <c r="P19" s="78"/>
      <c r="Q19" s="78"/>
      <c r="R19" s="78"/>
      <c r="S19" s="78"/>
      <c r="T19" s="78"/>
      <c r="U19" s="78"/>
    </row>
    <row r="20" spans="1:21" s="1" customFormat="1" ht="12.5">
      <c r="A20" s="1" t="s">
        <v>47</v>
      </c>
      <c r="B20" s="16">
        <v>163628968.93081701</v>
      </c>
      <c r="C20" s="16">
        <v>2491625.9495481099</v>
      </c>
      <c r="D20" s="16">
        <v>122188396.04432499</v>
      </c>
      <c r="E20" s="16">
        <v>11143194.6068202</v>
      </c>
      <c r="F20" s="16">
        <v>9403814.6470921207</v>
      </c>
      <c r="G20" s="16">
        <v>61570026.442174397</v>
      </c>
      <c r="H20" s="16">
        <v>2465636.6804098599</v>
      </c>
      <c r="I20" s="16">
        <v>12651090.6663788</v>
      </c>
      <c r="J20" s="16">
        <v>22877389.509206802</v>
      </c>
      <c r="K20" s="17">
        <v>408420143.47677231</v>
      </c>
      <c r="M20" s="78"/>
      <c r="N20" s="78"/>
      <c r="O20" s="78"/>
      <c r="P20" s="78"/>
      <c r="Q20" s="78"/>
      <c r="R20" s="78"/>
      <c r="S20" s="78"/>
      <c r="T20" s="78"/>
      <c r="U20" s="78"/>
    </row>
    <row r="21" spans="1:21" s="1" customFormat="1" ht="12.5">
      <c r="A21" s="1" t="s">
        <v>5</v>
      </c>
      <c r="B21" s="16">
        <v>56853031.705155201</v>
      </c>
      <c r="C21" s="16">
        <v>962368.41128270305</v>
      </c>
      <c r="D21" s="16">
        <v>52177247.1821834</v>
      </c>
      <c r="E21" s="16">
        <v>4561803.4207115602</v>
      </c>
      <c r="F21" s="16">
        <v>3592312.97965485</v>
      </c>
      <c r="G21" s="16">
        <v>25076732.9057706</v>
      </c>
      <c r="H21" s="16">
        <v>2625414.23467047</v>
      </c>
      <c r="I21" s="16">
        <v>8165823.4759371299</v>
      </c>
      <c r="J21" s="16">
        <v>8699331.4271838497</v>
      </c>
      <c r="K21" s="17">
        <v>162714065.74254975</v>
      </c>
      <c r="M21" s="78"/>
      <c r="N21" s="78"/>
      <c r="O21" s="78"/>
      <c r="P21" s="78"/>
      <c r="Q21" s="78"/>
      <c r="R21" s="78"/>
      <c r="S21" s="78"/>
      <c r="T21" s="78"/>
      <c r="U21" s="78"/>
    </row>
    <row r="22" spans="1:21" s="1" customFormat="1" ht="12.5">
      <c r="A22" s="1" t="s">
        <v>6</v>
      </c>
      <c r="B22" s="16">
        <v>84457883.320333198</v>
      </c>
      <c r="C22" s="16">
        <v>1167546.54949727</v>
      </c>
      <c r="D22" s="16">
        <v>64817073.185584098</v>
      </c>
      <c r="E22" s="16">
        <v>4777228.9617175497</v>
      </c>
      <c r="F22" s="16">
        <v>4861048.0075386502</v>
      </c>
      <c r="G22" s="16">
        <v>31363590.265074499</v>
      </c>
      <c r="H22" s="16">
        <v>452037.91106067301</v>
      </c>
      <c r="I22" s="16">
        <v>8500146.0533823501</v>
      </c>
      <c r="J22" s="16">
        <v>10332507.3280837</v>
      </c>
      <c r="K22" s="17">
        <v>210729061.58227193</v>
      </c>
      <c r="M22" s="78"/>
      <c r="N22" s="78"/>
      <c r="O22" s="78"/>
      <c r="P22" s="78"/>
      <c r="Q22" s="78"/>
      <c r="R22" s="78"/>
      <c r="S22" s="78"/>
      <c r="T22" s="78"/>
      <c r="U22" s="78"/>
    </row>
    <row r="23" spans="1:21" s="1" customFormat="1" ht="12.5">
      <c r="A23" s="1" t="s">
        <v>48</v>
      </c>
      <c r="B23" s="16">
        <v>70959910.886812404</v>
      </c>
      <c r="C23" s="16">
        <v>1237984.87078812</v>
      </c>
      <c r="D23" s="16">
        <v>51180694.042592801</v>
      </c>
      <c r="E23" s="16">
        <v>6408985.5839398103</v>
      </c>
      <c r="F23" s="16">
        <v>4932224.8535437696</v>
      </c>
      <c r="G23" s="16">
        <v>32193912.733633999</v>
      </c>
      <c r="H23" s="16">
        <v>431.30011846119999</v>
      </c>
      <c r="I23" s="16">
        <v>5917720.87017598</v>
      </c>
      <c r="J23" s="16">
        <v>8946613.4815378692</v>
      </c>
      <c r="K23" s="17">
        <v>181778478.62314323</v>
      </c>
      <c r="M23" s="78"/>
      <c r="N23" s="78"/>
      <c r="O23" s="78"/>
      <c r="P23" s="78"/>
      <c r="Q23" s="78"/>
      <c r="R23" s="78"/>
      <c r="S23" s="78"/>
      <c r="T23" s="78"/>
      <c r="U23" s="78"/>
    </row>
    <row r="24" spans="1:21" s="1" customFormat="1" ht="12.5">
      <c r="A24" s="1" t="s">
        <v>49</v>
      </c>
      <c r="B24" s="16">
        <v>145537537.68466201</v>
      </c>
      <c r="C24" s="16">
        <v>1858868.8069758699</v>
      </c>
      <c r="D24" s="16">
        <v>104653791.563081</v>
      </c>
      <c r="E24" s="16">
        <v>7918204.9662754498</v>
      </c>
      <c r="F24" s="16">
        <v>8169015.1691541597</v>
      </c>
      <c r="G24" s="16">
        <v>54952702.6939658</v>
      </c>
      <c r="H24" s="16">
        <v>715569.51655496506</v>
      </c>
      <c r="I24" s="16">
        <v>10336716.5042796</v>
      </c>
      <c r="J24" s="16">
        <v>21293508.2632531</v>
      </c>
      <c r="K24" s="17">
        <v>355435915.16820198</v>
      </c>
      <c r="M24" s="78"/>
      <c r="N24" s="78"/>
      <c r="O24" s="78"/>
      <c r="P24" s="78"/>
      <c r="Q24" s="78"/>
      <c r="R24" s="78"/>
      <c r="S24" s="78"/>
      <c r="T24" s="78"/>
      <c r="U24" s="78"/>
    </row>
    <row r="25" spans="1:21" s="1" customFormat="1" ht="12.5">
      <c r="A25" s="1" t="s">
        <v>50</v>
      </c>
      <c r="B25" s="16">
        <v>300072552.88843101</v>
      </c>
      <c r="C25" s="16">
        <v>4364408.3205138296</v>
      </c>
      <c r="D25" s="16">
        <v>230118864.11274499</v>
      </c>
      <c r="E25" s="16">
        <v>17751531.782492802</v>
      </c>
      <c r="F25" s="16">
        <v>19012688.857783899</v>
      </c>
      <c r="G25" s="16">
        <v>131738781.78559799</v>
      </c>
      <c r="H25" s="16">
        <v>1511139.10718334</v>
      </c>
      <c r="I25" s="16">
        <v>28075549.960886199</v>
      </c>
      <c r="J25" s="16">
        <v>31330377.6497803</v>
      </c>
      <c r="K25" s="16">
        <v>763975894.4654144</v>
      </c>
      <c r="M25" s="78"/>
      <c r="N25" s="78"/>
      <c r="O25" s="78"/>
      <c r="P25" s="78"/>
      <c r="Q25" s="78"/>
      <c r="R25" s="78"/>
      <c r="S25" s="78"/>
      <c r="T25" s="78"/>
      <c r="U25" s="78"/>
    </row>
    <row r="26" spans="1:21" s="1" customFormat="1" ht="15.75" customHeight="1">
      <c r="A26" s="38" t="s">
        <v>51</v>
      </c>
      <c r="B26" s="39">
        <v>2726813347.9999962</v>
      </c>
      <c r="C26" s="39">
        <v>41116320.999999918</v>
      </c>
      <c r="D26" s="39">
        <v>2053273780.9999962</v>
      </c>
      <c r="E26" s="39">
        <v>206717937.99999964</v>
      </c>
      <c r="F26" s="39">
        <v>163795845.99999982</v>
      </c>
      <c r="G26" s="39">
        <v>1137924633.9999988</v>
      </c>
      <c r="H26" s="39">
        <v>21999999.999999963</v>
      </c>
      <c r="I26" s="39">
        <v>243999999.99999973</v>
      </c>
      <c r="J26" s="39">
        <v>349802281</v>
      </c>
      <c r="K26" s="39">
        <v>6945444148.9999895</v>
      </c>
    </row>
    <row r="27" spans="1:21" s="1" customFormat="1" ht="12.5"/>
    <row r="28" spans="1:21">
      <c r="D28" s="79"/>
    </row>
    <row r="29" spans="1:21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21"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21"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21"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2:11"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2:11"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2:11"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2:11"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2:11"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2:11"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2:11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2:11"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2:11"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2:11"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2:11"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2:11"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2:11"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2:11"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2:11"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2:11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2:11"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2:11"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2:11">
      <c r="J51" s="1"/>
      <c r="K51" s="81"/>
    </row>
    <row r="56" spans="2:11"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65" spans="2:11">
      <c r="B65" s="82"/>
      <c r="C65" s="82"/>
      <c r="D65" s="82"/>
      <c r="E65" s="82"/>
      <c r="F65" s="82"/>
      <c r="G65" s="82"/>
      <c r="H65" s="82"/>
      <c r="I65" s="82"/>
      <c r="J65" s="82"/>
      <c r="K65" s="82"/>
    </row>
  </sheetData>
  <phoneticPr fontId="7" type="noConversion"/>
  <conditionalFormatting sqref="K2">
    <cfRule type="expression" dxfId="87" priority="1" stopIfTrue="1">
      <formula>#REF!&gt;0</formula>
    </cfRule>
  </conditionalFormatting>
  <pageMargins left="0.3" right="0.35" top="1" bottom="1" header="0.5" footer="0.5"/>
  <pageSetup paperSize="9" scale="42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Z187"/>
  <sheetViews>
    <sheetView showGridLines="0" zoomScale="63" zoomScaleNormal="63" zoomScaleSheetLayoutView="80" workbookViewId="0">
      <pane xSplit="1" ySplit="4" topLeftCell="B5" activePane="bottomRight" state="frozen"/>
      <selection activeCell="E19" sqref="A1:E19"/>
      <selection pane="topRight" activeCell="E19" sqref="A1:E19"/>
      <selection pane="bottomLeft" activeCell="E19" sqref="A1:E19"/>
      <selection pane="bottomRight" activeCell="G19" sqref="G19"/>
    </sheetView>
  </sheetViews>
  <sheetFormatPr defaultColWidth="8.84375" defaultRowHeight="9.75" customHeight="1"/>
  <cols>
    <col min="1" max="1" width="52.07421875" style="87" customWidth="1"/>
    <col min="2" max="2" width="6.61328125" style="87" customWidth="1"/>
    <col min="3" max="3" width="8.765625" style="87" customWidth="1"/>
    <col min="4" max="4" width="6.4609375" style="87" bestFit="1" customWidth="1"/>
    <col min="5" max="5" width="8.61328125" style="87" customWidth="1"/>
    <col min="6" max="6" width="6.3828125" style="87" customWidth="1"/>
    <col min="7" max="7" width="8.3828125" style="87" customWidth="1"/>
    <col min="8" max="8" width="6.4609375" style="87" bestFit="1" customWidth="1"/>
    <col min="9" max="9" width="9.3828125" style="87" customWidth="1"/>
    <col min="10" max="10" width="7.15234375" style="87" customWidth="1"/>
    <col min="11" max="11" width="10.53515625" style="87" customWidth="1"/>
    <col min="12" max="12" width="8.07421875" style="87" customWidth="1"/>
    <col min="13" max="13" width="7.3046875" style="87" customWidth="1"/>
    <col min="14" max="14" width="7.69140625" style="87" bestFit="1" customWidth="1"/>
    <col min="15" max="15" width="9.921875" style="87" customWidth="1"/>
    <col min="16" max="16" width="7.69140625" style="87" customWidth="1"/>
    <col min="17" max="17" width="7" style="87" customWidth="1"/>
    <col min="18" max="18" width="6.921875" style="87" bestFit="1" customWidth="1"/>
    <col min="19" max="19" width="7.53515625" style="87" customWidth="1"/>
    <col min="20" max="20" width="6.53515625" style="87" bestFit="1" customWidth="1"/>
    <col min="21" max="21" width="6.3046875" style="87" customWidth="1"/>
    <col min="22" max="22" width="9.69140625" style="87" customWidth="1"/>
    <col min="23" max="23" width="8.765625" style="87" customWidth="1"/>
    <col min="24" max="24" width="11.3046875" style="87" customWidth="1"/>
    <col min="25" max="25" width="8.921875" style="87" bestFit="1" customWidth="1"/>
    <col min="26" max="16384" width="8.84375" style="87"/>
  </cols>
  <sheetData>
    <row r="1" spans="1:26" s="2" customFormat="1" ht="19">
      <c r="A1" s="73" t="s">
        <v>28</v>
      </c>
    </row>
    <row r="2" spans="1:26" s="2" customFormat="1" ht="13">
      <c r="A2" s="18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89"/>
    </row>
    <row r="3" spans="1:26" s="2" customFormat="1" ht="21" customHeight="1">
      <c r="A3" s="18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89"/>
    </row>
    <row r="4" spans="1:26" s="2" customFormat="1" ht="52">
      <c r="A4" s="90" t="s">
        <v>82</v>
      </c>
      <c r="B4" s="91" t="s">
        <v>36</v>
      </c>
      <c r="C4" s="91" t="s">
        <v>0</v>
      </c>
      <c r="D4" s="91" t="s">
        <v>1</v>
      </c>
      <c r="E4" s="91" t="s">
        <v>37</v>
      </c>
      <c r="F4" s="91" t="s">
        <v>38</v>
      </c>
      <c r="G4" s="91" t="s">
        <v>39</v>
      </c>
      <c r="H4" s="91" t="s">
        <v>2</v>
      </c>
      <c r="I4" s="91" t="s">
        <v>3</v>
      </c>
      <c r="J4" s="91" t="s">
        <v>40</v>
      </c>
      <c r="K4" s="91" t="s">
        <v>41</v>
      </c>
      <c r="L4" s="91" t="s">
        <v>42</v>
      </c>
      <c r="M4" s="91" t="s">
        <v>43</v>
      </c>
      <c r="N4" s="91" t="s">
        <v>44</v>
      </c>
      <c r="O4" s="91" t="s">
        <v>45</v>
      </c>
      <c r="P4" s="91" t="s">
        <v>4</v>
      </c>
      <c r="Q4" s="91" t="s">
        <v>46</v>
      </c>
      <c r="R4" s="91" t="s">
        <v>47</v>
      </c>
      <c r="S4" s="91" t="s">
        <v>5</v>
      </c>
      <c r="T4" s="91" t="s">
        <v>6</v>
      </c>
      <c r="U4" s="91" t="s">
        <v>48</v>
      </c>
      <c r="V4" s="91" t="s">
        <v>49</v>
      </c>
      <c r="W4" s="91" t="s">
        <v>50</v>
      </c>
      <c r="X4" s="91" t="s">
        <v>51</v>
      </c>
    </row>
    <row r="5" spans="1:26" s="2" customFormat="1" ht="14" customHeight="1">
      <c r="A5" s="92" t="s">
        <v>83</v>
      </c>
      <c r="B5" s="93">
        <v>62580200.895078965</v>
      </c>
      <c r="C5" s="93">
        <v>108740413.98560922</v>
      </c>
      <c r="D5" s="93">
        <v>93423549.072075054</v>
      </c>
      <c r="E5" s="93">
        <v>92794615.268735215</v>
      </c>
      <c r="F5" s="93">
        <v>135158392.46938291</v>
      </c>
      <c r="G5" s="93">
        <v>114043241.77107425</v>
      </c>
      <c r="H5" s="93">
        <v>114116087.04953308</v>
      </c>
      <c r="I5" s="93">
        <v>62684884.983922832</v>
      </c>
      <c r="J5" s="93">
        <v>107007950.52535497</v>
      </c>
      <c r="K5" s="93">
        <v>167747698.80491099</v>
      </c>
      <c r="L5" s="93">
        <v>199140846.09518331</v>
      </c>
      <c r="M5" s="93">
        <v>126746197.67383002</v>
      </c>
      <c r="N5" s="93">
        <v>125709566.23992705</v>
      </c>
      <c r="O5" s="93">
        <v>120615712.48104593</v>
      </c>
      <c r="P5" s="93">
        <v>221457940.43538243</v>
      </c>
      <c r="Q5" s="93">
        <v>53336164.832739897</v>
      </c>
      <c r="R5" s="93">
        <v>163628968.9308168</v>
      </c>
      <c r="S5" s="93">
        <v>56853031.70515506</v>
      </c>
      <c r="T5" s="93">
        <v>84457883.320333108</v>
      </c>
      <c r="U5" s="93">
        <v>70959910.88681227</v>
      </c>
      <c r="V5" s="93">
        <v>145537537.68466252</v>
      </c>
      <c r="W5" s="93">
        <v>300072552.88843024</v>
      </c>
      <c r="X5" s="93">
        <v>2726813347.9999962</v>
      </c>
    </row>
    <row r="6" spans="1:26" s="2" customFormat="1" ht="14" customHeight="1">
      <c r="A6" s="94" t="s">
        <v>84</v>
      </c>
      <c r="B6" s="88">
        <v>29609848.397324599</v>
      </c>
      <c r="C6" s="88">
        <v>48546746.229835197</v>
      </c>
      <c r="D6" s="88">
        <v>42124626.343006499</v>
      </c>
      <c r="E6" s="88">
        <v>40492394.381429903</v>
      </c>
      <c r="F6" s="88">
        <v>62231421.686711602</v>
      </c>
      <c r="G6" s="88">
        <v>55178953.552693799</v>
      </c>
      <c r="H6" s="88">
        <v>50748385.435076602</v>
      </c>
      <c r="I6" s="88">
        <v>27473917.277058698</v>
      </c>
      <c r="J6" s="88">
        <v>49874385.746598102</v>
      </c>
      <c r="K6" s="88">
        <v>77303901.657207206</v>
      </c>
      <c r="L6" s="88">
        <v>91687296.208144203</v>
      </c>
      <c r="M6" s="88">
        <v>56726045.657070398</v>
      </c>
      <c r="N6" s="88">
        <v>58130849.1761529</v>
      </c>
      <c r="O6" s="88">
        <v>55560775.797305703</v>
      </c>
      <c r="P6" s="88">
        <v>98773451.613628194</v>
      </c>
      <c r="Q6" s="88">
        <v>24713360.881885499</v>
      </c>
      <c r="R6" s="88">
        <v>74553917.056091905</v>
      </c>
      <c r="S6" s="88">
        <v>27217510.356805298</v>
      </c>
      <c r="T6" s="88">
        <v>37811230.726899698</v>
      </c>
      <c r="U6" s="88">
        <v>33044726.4470415</v>
      </c>
      <c r="V6" s="88">
        <v>67267001.291232497</v>
      </c>
      <c r="W6" s="88">
        <v>139981879.47695899</v>
      </c>
      <c r="X6" s="88">
        <v>1249052625.3961592</v>
      </c>
      <c r="Y6" s="16"/>
      <c r="Z6" s="95"/>
    </row>
    <row r="7" spans="1:26" s="2" customFormat="1" ht="14" customHeight="1">
      <c r="A7" s="94" t="s">
        <v>85</v>
      </c>
      <c r="B7" s="88">
        <v>20746897.345525101</v>
      </c>
      <c r="C7" s="88">
        <v>38796075.2492579</v>
      </c>
      <c r="D7" s="88">
        <v>33661673.633340701</v>
      </c>
      <c r="E7" s="88">
        <v>36347322.371824101</v>
      </c>
      <c r="F7" s="88">
        <v>50319818.228742801</v>
      </c>
      <c r="G7" s="88">
        <v>38481222.899827398</v>
      </c>
      <c r="H7" s="88">
        <v>39092926.103429101</v>
      </c>
      <c r="I7" s="88">
        <v>21048589.737479601</v>
      </c>
      <c r="J7" s="88">
        <v>37057219.7912177</v>
      </c>
      <c r="K7" s="88">
        <v>60944838.417125002</v>
      </c>
      <c r="L7" s="88">
        <v>75232966.382523596</v>
      </c>
      <c r="M7" s="88">
        <v>48361449.971187897</v>
      </c>
      <c r="N7" s="88">
        <v>46589131.4790048</v>
      </c>
      <c r="O7" s="88">
        <v>45982541.200647898</v>
      </c>
      <c r="P7" s="88">
        <v>85758410.8500202</v>
      </c>
      <c r="Q7" s="88">
        <v>18657423.705081601</v>
      </c>
      <c r="R7" s="88">
        <v>61848390.796817198</v>
      </c>
      <c r="S7" s="88">
        <v>18958209.403530002</v>
      </c>
      <c r="T7" s="88">
        <v>32510604.733676098</v>
      </c>
      <c r="U7" s="88">
        <v>23830493.8829787</v>
      </c>
      <c r="V7" s="88">
        <v>53968626.5830281</v>
      </c>
      <c r="W7" s="88">
        <v>110534917.29993799</v>
      </c>
      <c r="X7" s="88">
        <v>998729750.06620336</v>
      </c>
      <c r="Y7" s="16"/>
      <c r="Z7" s="95"/>
    </row>
    <row r="8" spans="1:26" s="2" customFormat="1" ht="14" customHeight="1">
      <c r="A8" s="94" t="s">
        <v>86</v>
      </c>
      <c r="B8" s="88">
        <v>6847984.0955081899</v>
      </c>
      <c r="C8" s="88">
        <v>11719878.6698204</v>
      </c>
      <c r="D8" s="88">
        <v>10910627.8553646</v>
      </c>
      <c r="E8" s="88">
        <v>9793815.8852855209</v>
      </c>
      <c r="F8" s="88">
        <v>15982440.132622</v>
      </c>
      <c r="G8" s="88">
        <v>13695456.681018701</v>
      </c>
      <c r="H8" s="88">
        <v>11811554.340939401</v>
      </c>
      <c r="I8" s="88">
        <v>6152101.0516002998</v>
      </c>
      <c r="J8" s="88">
        <v>12116931.7007003</v>
      </c>
      <c r="K8" s="88">
        <v>18752838.3591404</v>
      </c>
      <c r="L8" s="88">
        <v>22131625.017528199</v>
      </c>
      <c r="M8" s="88">
        <v>14576393.7309714</v>
      </c>
      <c r="N8" s="88">
        <v>14222454.1803414</v>
      </c>
      <c r="O8" s="88">
        <v>13168923.4387642</v>
      </c>
      <c r="P8" s="88">
        <v>25445515.449751999</v>
      </c>
      <c r="Q8" s="88">
        <v>6716984.5475611202</v>
      </c>
      <c r="R8" s="88">
        <v>19031240.629574999</v>
      </c>
      <c r="S8" s="88">
        <v>7248354.2355081504</v>
      </c>
      <c r="T8" s="88">
        <v>9887903.3045010697</v>
      </c>
      <c r="U8" s="88">
        <v>8577355.7216437906</v>
      </c>
      <c r="V8" s="88">
        <v>16411473.4212247</v>
      </c>
      <c r="W8" s="88">
        <v>33200910.693481799</v>
      </c>
      <c r="X8" s="88">
        <v>308402763.1428526</v>
      </c>
      <c r="Y8" s="16"/>
      <c r="Z8" s="95"/>
    </row>
    <row r="9" spans="1:26" s="2" customFormat="1" ht="14" customHeight="1">
      <c r="A9" s="94" t="s">
        <v>87</v>
      </c>
      <c r="B9" s="88">
        <v>2232004.54936607</v>
      </c>
      <c r="C9" s="88">
        <v>4465843.01033678</v>
      </c>
      <c r="D9" s="88">
        <v>2972530.97655671</v>
      </c>
      <c r="E9" s="88">
        <v>2612473.4982640599</v>
      </c>
      <c r="F9" s="88">
        <v>2703715.76594473</v>
      </c>
      <c r="G9" s="88">
        <v>2506806.0336090298</v>
      </c>
      <c r="H9" s="88">
        <v>6806136.0399623699</v>
      </c>
      <c r="I9" s="88">
        <v>4178912.9003372099</v>
      </c>
      <c r="J9" s="88">
        <v>3447593.16027789</v>
      </c>
      <c r="K9" s="88">
        <v>4444879.6869026097</v>
      </c>
      <c r="L9" s="88">
        <v>3387199.4169873102</v>
      </c>
      <c r="M9" s="88">
        <v>2283874.6633188501</v>
      </c>
      <c r="N9" s="88">
        <v>2359101.5893373098</v>
      </c>
      <c r="O9" s="88">
        <v>2457218.90422187</v>
      </c>
      <c r="P9" s="88">
        <v>3731480.43675987</v>
      </c>
      <c r="Q9" s="88">
        <v>1044081.84592513</v>
      </c>
      <c r="R9" s="88">
        <v>2699153.3661581902</v>
      </c>
      <c r="S9" s="88">
        <v>1043799.67612551</v>
      </c>
      <c r="T9" s="88">
        <v>1398357.8304345</v>
      </c>
      <c r="U9" s="88">
        <v>2774039.6036247201</v>
      </c>
      <c r="V9" s="88">
        <v>2658246.60833264</v>
      </c>
      <c r="W9" s="88">
        <v>5216257.1685437597</v>
      </c>
      <c r="X9" s="88">
        <v>67423706.731327116</v>
      </c>
      <c r="Y9" s="16"/>
      <c r="Z9" s="95"/>
    </row>
    <row r="10" spans="1:26" s="2" customFormat="1" ht="14" customHeight="1">
      <c r="A10" s="94" t="s">
        <v>88</v>
      </c>
      <c r="B10" s="88">
        <v>2009043.2216048001</v>
      </c>
      <c r="C10" s="88">
        <v>3041748.78975699</v>
      </c>
      <c r="D10" s="88">
        <v>2027451.15162362</v>
      </c>
      <c r="E10" s="88">
        <v>2040847.63808458</v>
      </c>
      <c r="F10" s="88">
        <v>2391336.8036823999</v>
      </c>
      <c r="G10" s="88">
        <v>2617694.3794948398</v>
      </c>
      <c r="H10" s="88">
        <v>2399118.86628338</v>
      </c>
      <c r="I10" s="88">
        <v>1887683.7608576899</v>
      </c>
      <c r="J10" s="88">
        <v>2675241.7696741801</v>
      </c>
      <c r="K10" s="88">
        <v>3931360.1585694202</v>
      </c>
      <c r="L10" s="88">
        <v>4591487.0078934999</v>
      </c>
      <c r="M10" s="88">
        <v>3351938.9161563702</v>
      </c>
      <c r="N10" s="88">
        <v>2982449.51845966</v>
      </c>
      <c r="O10" s="88">
        <v>2037276.66056757</v>
      </c>
      <c r="P10" s="88">
        <v>5547132.1869150698</v>
      </c>
      <c r="Q10" s="88">
        <v>1437739.9900098599</v>
      </c>
      <c r="R10" s="88">
        <v>3847497.4915590798</v>
      </c>
      <c r="S10" s="88">
        <v>1679757.5852195499</v>
      </c>
      <c r="T10" s="88">
        <v>1897957.1300097001</v>
      </c>
      <c r="U10" s="88">
        <v>1320748.1222747399</v>
      </c>
      <c r="V10" s="88">
        <v>3538581.5311884298</v>
      </c>
      <c r="W10" s="88">
        <v>7978557.1473416695</v>
      </c>
      <c r="X10" s="88">
        <v>65232649.827227093</v>
      </c>
      <c r="Y10" s="16"/>
      <c r="Z10" s="95"/>
    </row>
    <row r="11" spans="1:26" s="2" customFormat="1" ht="14" customHeight="1">
      <c r="A11" s="94" t="s">
        <v>89</v>
      </c>
      <c r="B11" s="88">
        <v>1134423.2857502</v>
      </c>
      <c r="C11" s="88">
        <v>2170122.0366019499</v>
      </c>
      <c r="D11" s="88">
        <v>1726639.1121829101</v>
      </c>
      <c r="E11" s="88">
        <v>1507761.49384706</v>
      </c>
      <c r="F11" s="88">
        <v>1529659.8516793801</v>
      </c>
      <c r="G11" s="88">
        <v>1563108.22443047</v>
      </c>
      <c r="H11" s="88">
        <v>3257966.2638422302</v>
      </c>
      <c r="I11" s="88">
        <v>1943680.25658933</v>
      </c>
      <c r="J11" s="88">
        <v>1836578.3568867899</v>
      </c>
      <c r="K11" s="88">
        <v>2369880.5259663402</v>
      </c>
      <c r="L11" s="88">
        <v>2110272.0621065102</v>
      </c>
      <c r="M11" s="88">
        <v>1446494.73512512</v>
      </c>
      <c r="N11" s="88">
        <v>1425580.29663098</v>
      </c>
      <c r="O11" s="88">
        <v>1408976.4795386901</v>
      </c>
      <c r="P11" s="88">
        <v>2201949.8983070999</v>
      </c>
      <c r="Q11" s="88">
        <v>766573.86227668903</v>
      </c>
      <c r="R11" s="88">
        <v>1648769.5906154299</v>
      </c>
      <c r="S11" s="88">
        <v>705400.44796655199</v>
      </c>
      <c r="T11" s="88">
        <v>951829.59481204802</v>
      </c>
      <c r="U11" s="88">
        <v>1412547.10924881</v>
      </c>
      <c r="V11" s="88">
        <v>1693608.2496561301</v>
      </c>
      <c r="W11" s="88">
        <v>3160031.1021660799</v>
      </c>
      <c r="X11" s="88">
        <v>37971852.836226799</v>
      </c>
      <c r="Y11" s="16"/>
      <c r="Z11" s="95"/>
    </row>
    <row r="12" spans="1:26" s="99" customFormat="1" ht="14" customHeight="1">
      <c r="A12" s="96" t="s">
        <v>90</v>
      </c>
      <c r="B12" s="97">
        <v>985299.8255134119</v>
      </c>
      <c r="C12" s="97">
        <v>1851906.5794596719</v>
      </c>
      <c r="D12" s="97">
        <v>1526357.7609279163</v>
      </c>
      <c r="E12" s="97">
        <v>1244398.0595111989</v>
      </c>
      <c r="F12" s="97">
        <v>2051544.2711304347</v>
      </c>
      <c r="G12" s="97">
        <v>1851657.2174346659</v>
      </c>
      <c r="H12" s="97">
        <v>1760852.5872750697</v>
      </c>
      <c r="I12" s="97">
        <v>1074659.484043845</v>
      </c>
      <c r="J12" s="97">
        <v>1779830.6175049311</v>
      </c>
      <c r="K12" s="97">
        <v>2549879.7342071095</v>
      </c>
      <c r="L12" s="97">
        <v>3078233.3352348586</v>
      </c>
      <c r="M12" s="97">
        <v>1870495.130426974</v>
      </c>
      <c r="N12" s="97">
        <v>1814753.4570561901</v>
      </c>
      <c r="O12" s="97">
        <v>1550530.7702907748</v>
      </c>
      <c r="P12" s="97">
        <v>3270653.2377498769</v>
      </c>
      <c r="Q12" s="97">
        <v>772466.02362710785</v>
      </c>
      <c r="R12" s="97">
        <v>2491625.949548109</v>
      </c>
      <c r="S12" s="97">
        <v>962368.41128270165</v>
      </c>
      <c r="T12" s="97">
        <v>1167546.549497277</v>
      </c>
      <c r="U12" s="97">
        <v>1237984.870788123</v>
      </c>
      <c r="V12" s="97">
        <v>1858868.8069758702</v>
      </c>
      <c r="W12" s="97">
        <v>4364408.3205138268</v>
      </c>
      <c r="X12" s="97">
        <v>41116320.999999948</v>
      </c>
      <c r="Y12" s="44"/>
      <c r="Z12" s="98"/>
    </row>
    <row r="13" spans="1:26" s="2" customFormat="1" ht="14" customHeight="1">
      <c r="A13" s="94" t="s">
        <v>91</v>
      </c>
      <c r="B13" s="88">
        <v>390428.50024161499</v>
      </c>
      <c r="C13" s="88">
        <v>816404.10742154298</v>
      </c>
      <c r="D13" s="88">
        <v>648142.77576446906</v>
      </c>
      <c r="E13" s="88">
        <v>601755.46955325501</v>
      </c>
      <c r="F13" s="88">
        <v>956225.53296597896</v>
      </c>
      <c r="G13" s="88">
        <v>875088.18469889602</v>
      </c>
      <c r="H13" s="88">
        <v>689758.50331176398</v>
      </c>
      <c r="I13" s="88">
        <v>503992.77367296303</v>
      </c>
      <c r="J13" s="88">
        <v>738696.82619768602</v>
      </c>
      <c r="K13" s="88">
        <v>1148058.77293276</v>
      </c>
      <c r="L13" s="88">
        <v>1681311.59975833</v>
      </c>
      <c r="M13" s="88">
        <v>916241.74317322602</v>
      </c>
      <c r="N13" s="88">
        <v>893621.98847014701</v>
      </c>
      <c r="O13" s="88">
        <v>804635.94698052004</v>
      </c>
      <c r="P13" s="88">
        <v>1624681.0748342599</v>
      </c>
      <c r="Q13" s="88">
        <v>397651.87152082898</v>
      </c>
      <c r="R13" s="88">
        <v>1178543.05697152</v>
      </c>
      <c r="S13" s="88">
        <v>437628.99962761399</v>
      </c>
      <c r="T13" s="88">
        <v>590549.81252560404</v>
      </c>
      <c r="U13" s="88">
        <v>511824.22832216899</v>
      </c>
      <c r="V13" s="88">
        <v>1051547.83122013</v>
      </c>
      <c r="W13" s="88">
        <v>2784581.9295479599</v>
      </c>
      <c r="X13" s="88">
        <v>20241371.529713236</v>
      </c>
      <c r="Y13" s="16"/>
      <c r="Z13" s="95"/>
    </row>
    <row r="14" spans="1:26" s="2" customFormat="1" ht="14" customHeight="1">
      <c r="A14" s="94" t="s">
        <v>92</v>
      </c>
      <c r="B14" s="88">
        <v>376264.68020612199</v>
      </c>
      <c r="C14" s="88">
        <v>652327.60808718402</v>
      </c>
      <c r="D14" s="88">
        <v>516426.93733451603</v>
      </c>
      <c r="E14" s="88">
        <v>328506.410707428</v>
      </c>
      <c r="F14" s="88">
        <v>619424.28077402501</v>
      </c>
      <c r="G14" s="88">
        <v>560705.84086793801</v>
      </c>
      <c r="H14" s="88">
        <v>671812.62017261295</v>
      </c>
      <c r="I14" s="88">
        <v>352337.27753454703</v>
      </c>
      <c r="J14" s="88">
        <v>652911.85116413701</v>
      </c>
      <c r="K14" s="88">
        <v>817666.61496923096</v>
      </c>
      <c r="L14" s="88">
        <v>634519.91494294105</v>
      </c>
      <c r="M14" s="88">
        <v>491593.69372393697</v>
      </c>
      <c r="N14" s="88">
        <v>468658.98170826002</v>
      </c>
      <c r="O14" s="88">
        <v>338416.72141949198</v>
      </c>
      <c r="P14" s="88">
        <v>878071.17877362098</v>
      </c>
      <c r="Q14" s="88">
        <v>182685.680835854</v>
      </c>
      <c r="R14" s="88">
        <v>739245.84233118198</v>
      </c>
      <c r="S14" s="88">
        <v>304285.42340029503</v>
      </c>
      <c r="T14" s="88">
        <v>277023.301680643</v>
      </c>
      <c r="U14" s="88">
        <v>455622.520761322</v>
      </c>
      <c r="V14" s="88">
        <v>310341.092339152</v>
      </c>
      <c r="W14" s="88">
        <v>472163.27544876101</v>
      </c>
      <c r="X14" s="88">
        <v>11101011.749183204</v>
      </c>
      <c r="Y14" s="16"/>
      <c r="Z14" s="95"/>
    </row>
    <row r="15" spans="1:26" s="2" customFormat="1" ht="14" customHeight="1">
      <c r="A15" s="94" t="s">
        <v>93</v>
      </c>
      <c r="B15" s="88">
        <v>146777.54514212601</v>
      </c>
      <c r="C15" s="88">
        <v>258205.395377687</v>
      </c>
      <c r="D15" s="88">
        <v>254494.52747080399</v>
      </c>
      <c r="E15" s="88">
        <v>207871.96975804999</v>
      </c>
      <c r="F15" s="88">
        <v>320847.047318739</v>
      </c>
      <c r="G15" s="88">
        <v>284901.802659765</v>
      </c>
      <c r="H15" s="88">
        <v>268340.36867381103</v>
      </c>
      <c r="I15" s="88">
        <v>146281.06322149601</v>
      </c>
      <c r="J15" s="88">
        <v>265291.60350469599</v>
      </c>
      <c r="K15" s="88">
        <v>391717.85721974302</v>
      </c>
      <c r="L15" s="88">
        <v>533893.99320280994</v>
      </c>
      <c r="M15" s="88">
        <v>317322.66047658899</v>
      </c>
      <c r="N15" s="88">
        <v>308369.83688119799</v>
      </c>
      <c r="O15" s="88">
        <v>269430.08536751597</v>
      </c>
      <c r="P15" s="88">
        <v>513957.37593257101</v>
      </c>
      <c r="Q15" s="88">
        <v>130985.646806693</v>
      </c>
      <c r="R15" s="88">
        <v>386120.55822136899</v>
      </c>
      <c r="S15" s="88">
        <v>155122.509622418</v>
      </c>
      <c r="T15" s="88">
        <v>203216.58623934901</v>
      </c>
      <c r="U15" s="88">
        <v>188954.40396695901</v>
      </c>
      <c r="V15" s="88">
        <v>330421.74904748303</v>
      </c>
      <c r="W15" s="88">
        <v>763648.94652284298</v>
      </c>
      <c r="X15" s="88">
        <v>6646173.5326347165</v>
      </c>
      <c r="Y15" s="16"/>
      <c r="Z15" s="95"/>
    </row>
    <row r="16" spans="1:26" s="2" customFormat="1" ht="14" customHeight="1">
      <c r="A16" s="94" t="s">
        <v>94</v>
      </c>
      <c r="B16" s="88">
        <v>71829.0999235489</v>
      </c>
      <c r="C16" s="88">
        <v>124969.468573258</v>
      </c>
      <c r="D16" s="88">
        <v>107293.520358127</v>
      </c>
      <c r="E16" s="88">
        <v>106264.20949246601</v>
      </c>
      <c r="F16" s="88">
        <v>155047.41007169199</v>
      </c>
      <c r="G16" s="88">
        <v>130961.389208067</v>
      </c>
      <c r="H16" s="88">
        <v>130941.095116882</v>
      </c>
      <c r="I16" s="88">
        <v>72048.369614838899</v>
      </c>
      <c r="J16" s="88">
        <v>122930.336638412</v>
      </c>
      <c r="K16" s="88">
        <v>192436.489085376</v>
      </c>
      <c r="L16" s="88">
        <v>228507.827330778</v>
      </c>
      <c r="M16" s="88">
        <v>145337.033053222</v>
      </c>
      <c r="N16" s="88">
        <v>144102.64999658501</v>
      </c>
      <c r="O16" s="88">
        <v>138048.016523247</v>
      </c>
      <c r="P16" s="88">
        <v>253943.608209425</v>
      </c>
      <c r="Q16" s="88">
        <v>61142.824463732002</v>
      </c>
      <c r="R16" s="88">
        <v>187716.49202403799</v>
      </c>
      <c r="S16" s="88">
        <v>65331.478632374703</v>
      </c>
      <c r="T16" s="88">
        <v>96756.849051680998</v>
      </c>
      <c r="U16" s="88">
        <v>81583.717737672894</v>
      </c>
      <c r="V16" s="88">
        <v>166558.13436910501</v>
      </c>
      <c r="W16" s="88">
        <v>344014.16899426299</v>
      </c>
      <c r="X16" s="88">
        <v>3127764.1884687911</v>
      </c>
      <c r="Y16" s="16"/>
      <c r="Z16" s="95"/>
    </row>
    <row r="17" spans="1:26" s="99" customFormat="1" ht="14" customHeight="1">
      <c r="A17" s="96" t="s">
        <v>95</v>
      </c>
      <c r="B17" s="97">
        <v>45467915.736939207</v>
      </c>
      <c r="C17" s="97">
        <v>79041330.327668339</v>
      </c>
      <c r="D17" s="97">
        <v>79557186.706082344</v>
      </c>
      <c r="E17" s="97">
        <v>68133288.127672821</v>
      </c>
      <c r="F17" s="97">
        <v>89014686.685139328</v>
      </c>
      <c r="G17" s="97">
        <v>87008359.7611541</v>
      </c>
      <c r="H17" s="97">
        <v>84275333.723527074</v>
      </c>
      <c r="I17" s="97">
        <v>46980656.822998829</v>
      </c>
      <c r="J17" s="97">
        <v>81491271.13527891</v>
      </c>
      <c r="K17" s="97">
        <v>123910518.33685648</v>
      </c>
      <c r="L17" s="97">
        <v>162507900.68503341</v>
      </c>
      <c r="M17" s="97">
        <v>101950871.38353804</v>
      </c>
      <c r="N17" s="97">
        <v>91228724.345846921</v>
      </c>
      <c r="O17" s="97">
        <v>76246172.482199103</v>
      </c>
      <c r="P17" s="97">
        <v>167331594.96156543</v>
      </c>
      <c r="Q17" s="97">
        <v>43991903.64798452</v>
      </c>
      <c r="R17" s="97">
        <v>122188396.04432587</v>
      </c>
      <c r="S17" s="97">
        <v>52177247.182183251</v>
      </c>
      <c r="T17" s="97">
        <v>64817073.185584031</v>
      </c>
      <c r="U17" s="97">
        <v>51180694.042592786</v>
      </c>
      <c r="V17" s="97">
        <v>104653791.56308094</v>
      </c>
      <c r="W17" s="97">
        <v>230118864.11274573</v>
      </c>
      <c r="X17" s="97">
        <v>2053273780.9999974</v>
      </c>
      <c r="Y17" s="44"/>
      <c r="Z17" s="98"/>
    </row>
    <row r="18" spans="1:26" s="2" customFormat="1" ht="14" customHeight="1">
      <c r="A18" s="94" t="s">
        <v>96</v>
      </c>
      <c r="B18" s="88">
        <v>18516401.378797501</v>
      </c>
      <c r="C18" s="88">
        <v>33037051.379654098</v>
      </c>
      <c r="D18" s="88">
        <v>35788178.388699502</v>
      </c>
      <c r="E18" s="88">
        <v>26822235.152526099</v>
      </c>
      <c r="F18" s="88">
        <v>31525154.578910898</v>
      </c>
      <c r="G18" s="88">
        <v>29846077.593454398</v>
      </c>
      <c r="H18" s="88">
        <v>38151863.272469804</v>
      </c>
      <c r="I18" s="88">
        <v>20508454.220734399</v>
      </c>
      <c r="J18" s="88">
        <v>32143770.182422001</v>
      </c>
      <c r="K18" s="88">
        <v>49803569.6901659</v>
      </c>
      <c r="L18" s="88">
        <v>58099213.045197196</v>
      </c>
      <c r="M18" s="88">
        <v>36926290.420753002</v>
      </c>
      <c r="N18" s="88">
        <v>30896574.5620565</v>
      </c>
      <c r="O18" s="88">
        <v>26986847.204406001</v>
      </c>
      <c r="P18" s="88">
        <v>56588366.300115302</v>
      </c>
      <c r="Q18" s="88">
        <v>13961411.054463901</v>
      </c>
      <c r="R18" s="88">
        <v>39510736.2222661</v>
      </c>
      <c r="S18" s="88">
        <v>17992236.7161154</v>
      </c>
      <c r="T18" s="88">
        <v>22074799.489759799</v>
      </c>
      <c r="U18" s="88">
        <v>21568771.922106698</v>
      </c>
      <c r="V18" s="88">
        <v>31024482.918260001</v>
      </c>
      <c r="W18" s="88">
        <v>62074239.290929496</v>
      </c>
      <c r="X18" s="88">
        <v>733846724.9842639</v>
      </c>
      <c r="Y18" s="16"/>
      <c r="Z18" s="95"/>
    </row>
    <row r="19" spans="1:26" s="2" customFormat="1" ht="14" customHeight="1">
      <c r="A19" s="94" t="s">
        <v>97</v>
      </c>
      <c r="B19" s="88">
        <v>14432042.923591699</v>
      </c>
      <c r="C19" s="88">
        <v>26261249.591280598</v>
      </c>
      <c r="D19" s="88">
        <v>23846808.911448501</v>
      </c>
      <c r="E19" s="88">
        <v>20886241.568199899</v>
      </c>
      <c r="F19" s="88">
        <v>32151409.738170899</v>
      </c>
      <c r="G19" s="88">
        <v>28800924.202660501</v>
      </c>
      <c r="H19" s="88">
        <v>27947779.817243699</v>
      </c>
      <c r="I19" s="88">
        <v>15470387.310876699</v>
      </c>
      <c r="J19" s="88">
        <v>25578730.1423552</v>
      </c>
      <c r="K19" s="88">
        <v>40019190.554707304</v>
      </c>
      <c r="L19" s="88">
        <v>55274630.846225098</v>
      </c>
      <c r="M19" s="88">
        <v>33340226.523492899</v>
      </c>
      <c r="N19" s="88">
        <v>32025429.557581801</v>
      </c>
      <c r="O19" s="88">
        <v>27199269.4482724</v>
      </c>
      <c r="P19" s="88">
        <v>54617510.428234503</v>
      </c>
      <c r="Q19" s="88">
        <v>14052352.279445801</v>
      </c>
      <c r="R19" s="88">
        <v>40678806.138406999</v>
      </c>
      <c r="S19" s="88">
        <v>16413771.8574469</v>
      </c>
      <c r="T19" s="88">
        <v>20894768.074566901</v>
      </c>
      <c r="U19" s="88">
        <v>18361185.986182399</v>
      </c>
      <c r="V19" s="88">
        <v>34604781.423910201</v>
      </c>
      <c r="W19" s="88">
        <v>83879389.588769495</v>
      </c>
      <c r="X19" s="88">
        <v>686736886.91307044</v>
      </c>
      <c r="Y19" s="16"/>
      <c r="Z19" s="95"/>
    </row>
    <row r="20" spans="1:26" s="2" customFormat="1" ht="14" customHeight="1">
      <c r="A20" s="94" t="s">
        <v>98</v>
      </c>
      <c r="B20" s="88">
        <v>12353945.6988416</v>
      </c>
      <c r="C20" s="88">
        <v>19453742.551720802</v>
      </c>
      <c r="D20" s="88">
        <v>19626429.313176699</v>
      </c>
      <c r="E20" s="88">
        <v>20178447.906487402</v>
      </c>
      <c r="F20" s="88">
        <v>25022628.7580023</v>
      </c>
      <c r="G20" s="88">
        <v>28054730.672855102</v>
      </c>
      <c r="H20" s="88">
        <v>17861942.607891701</v>
      </c>
      <c r="I20" s="88">
        <v>10828288.606341099</v>
      </c>
      <c r="J20" s="88">
        <v>23473992.190167598</v>
      </c>
      <c r="K20" s="88">
        <v>33637854.744833998</v>
      </c>
      <c r="L20" s="88">
        <v>48557092.688194603</v>
      </c>
      <c r="M20" s="88">
        <v>31321525.681345299</v>
      </c>
      <c r="N20" s="88">
        <v>27985939.756165098</v>
      </c>
      <c r="O20" s="88">
        <v>21789846.954011202</v>
      </c>
      <c r="P20" s="88">
        <v>55537491.927085601</v>
      </c>
      <c r="Q20" s="88">
        <v>15825153.9093062</v>
      </c>
      <c r="R20" s="88">
        <v>41572603.064615101</v>
      </c>
      <c r="S20" s="88">
        <v>17587189.521340501</v>
      </c>
      <c r="T20" s="88">
        <v>21619371.283996198</v>
      </c>
      <c r="U20" s="88">
        <v>11063097.4712706</v>
      </c>
      <c r="V20" s="88">
        <v>38664549.684626199</v>
      </c>
      <c r="W20" s="88">
        <v>83384831.175692201</v>
      </c>
      <c r="X20" s="88">
        <v>625400696.16796708</v>
      </c>
      <c r="Y20" s="16"/>
      <c r="Z20" s="95"/>
    </row>
    <row r="21" spans="1:26" s="2" customFormat="1" ht="14" customHeight="1">
      <c r="A21" s="94" t="s">
        <v>99</v>
      </c>
      <c r="B21" s="88">
        <v>131967.21048050301</v>
      </c>
      <c r="C21" s="88">
        <v>229411.52474108501</v>
      </c>
      <c r="D21" s="88">
        <v>230908.75913515201</v>
      </c>
      <c r="E21" s="88">
        <v>197751.751522857</v>
      </c>
      <c r="F21" s="88">
        <v>258358.44250257299</v>
      </c>
      <c r="G21" s="88">
        <v>252535.229294338</v>
      </c>
      <c r="H21" s="88">
        <v>244602.826488744</v>
      </c>
      <c r="I21" s="88">
        <v>136357.82786577201</v>
      </c>
      <c r="J21" s="88">
        <v>236522.29392816001</v>
      </c>
      <c r="K21" s="88">
        <v>359640.97296026599</v>
      </c>
      <c r="L21" s="88">
        <v>471666.97630310699</v>
      </c>
      <c r="M21" s="88">
        <v>295904.746995289</v>
      </c>
      <c r="N21" s="88">
        <v>264784.52052367298</v>
      </c>
      <c r="O21" s="88">
        <v>221298.78902974501</v>
      </c>
      <c r="P21" s="88">
        <v>485667.38664889103</v>
      </c>
      <c r="Q21" s="88">
        <v>127683.19625073799</v>
      </c>
      <c r="R21" s="88">
        <v>354642.64234915102</v>
      </c>
      <c r="S21" s="88">
        <v>151440.54108445399</v>
      </c>
      <c r="T21" s="88">
        <v>188126.68672346699</v>
      </c>
      <c r="U21" s="88">
        <v>148548.12044462899</v>
      </c>
      <c r="V21" s="88">
        <v>303749.769808946</v>
      </c>
      <c r="W21" s="88">
        <v>667902.719614423</v>
      </c>
      <c r="X21" s="88">
        <v>5959472.9346959637</v>
      </c>
      <c r="Y21" s="16"/>
      <c r="Z21" s="95"/>
    </row>
    <row r="22" spans="1:26" s="2" customFormat="1" ht="14" customHeight="1">
      <c r="A22" s="94" t="s">
        <v>100</v>
      </c>
      <c r="B22" s="88">
        <v>33558.525227906102</v>
      </c>
      <c r="C22" s="88">
        <v>59875.280271751799</v>
      </c>
      <c r="D22" s="88">
        <v>64861.333622482198</v>
      </c>
      <c r="E22" s="88">
        <v>48611.748936570802</v>
      </c>
      <c r="F22" s="88">
        <v>57135.1675526666</v>
      </c>
      <c r="G22" s="88">
        <v>54092.062889761502</v>
      </c>
      <c r="H22" s="88">
        <v>69145.199433128204</v>
      </c>
      <c r="I22" s="88">
        <v>37168.857180852901</v>
      </c>
      <c r="J22" s="88">
        <v>58256.3264059508</v>
      </c>
      <c r="K22" s="88">
        <v>90262.374189025606</v>
      </c>
      <c r="L22" s="88">
        <v>105297.12911339699</v>
      </c>
      <c r="M22" s="88">
        <v>66924.010951543794</v>
      </c>
      <c r="N22" s="88">
        <v>55995.949519862297</v>
      </c>
      <c r="O22" s="88">
        <v>48910.086479747697</v>
      </c>
      <c r="P22" s="88">
        <v>102558.919481131</v>
      </c>
      <c r="Q22" s="88">
        <v>25303.208517875799</v>
      </c>
      <c r="R22" s="88">
        <v>71607.976688511801</v>
      </c>
      <c r="S22" s="88">
        <v>32608.546196001102</v>
      </c>
      <c r="T22" s="88">
        <v>40007.650537665198</v>
      </c>
      <c r="U22" s="88">
        <v>39090.542588463599</v>
      </c>
      <c r="V22" s="88">
        <v>56227.766475582001</v>
      </c>
      <c r="W22" s="88">
        <v>112501.33774012</v>
      </c>
      <c r="X22" s="88">
        <v>1329999.9999999979</v>
      </c>
      <c r="Y22" s="16"/>
      <c r="Z22" s="95"/>
    </row>
    <row r="23" spans="1:26" s="99" customFormat="1" ht="14" customHeight="1">
      <c r="A23" s="96" t="s">
        <v>101</v>
      </c>
      <c r="B23" s="97">
        <v>6036489.7664693678</v>
      </c>
      <c r="C23" s="97">
        <v>12420756.549617011</v>
      </c>
      <c r="D23" s="97">
        <v>9060797.572201971</v>
      </c>
      <c r="E23" s="97">
        <v>7591573.4688859861</v>
      </c>
      <c r="F23" s="97">
        <v>10132608.649398914</v>
      </c>
      <c r="G23" s="97">
        <v>7650719.4398501683</v>
      </c>
      <c r="H23" s="97">
        <v>14340371.821255822</v>
      </c>
      <c r="I23" s="97">
        <v>6957723.4543361822</v>
      </c>
      <c r="J23" s="97">
        <v>10501630.417632321</v>
      </c>
      <c r="K23" s="97">
        <v>14600545.732871119</v>
      </c>
      <c r="L23" s="97">
        <v>12966288.535949722</v>
      </c>
      <c r="M23" s="97">
        <v>8452492.9090044554</v>
      </c>
      <c r="N23" s="97">
        <v>8710355.9120071307</v>
      </c>
      <c r="O23" s="97">
        <v>7899447.8124008337</v>
      </c>
      <c r="P23" s="97">
        <v>13866940.015754351</v>
      </c>
      <c r="Q23" s="97">
        <v>2968246.6204068963</v>
      </c>
      <c r="R23" s="97">
        <v>11143194.606820211</v>
      </c>
      <c r="S23" s="97">
        <v>4561803.4207115574</v>
      </c>
      <c r="T23" s="97">
        <v>4777228.9617175451</v>
      </c>
      <c r="U23" s="97">
        <v>6408985.5839398</v>
      </c>
      <c r="V23" s="97">
        <v>7918204.9662754461</v>
      </c>
      <c r="W23" s="97">
        <v>17751531.78249279</v>
      </c>
      <c r="X23" s="97">
        <v>206717937.99999955</v>
      </c>
      <c r="Y23" s="44"/>
      <c r="Z23" s="98"/>
    </row>
    <row r="24" spans="1:26" s="2" customFormat="1" ht="14" customHeight="1">
      <c r="A24" s="94" t="s">
        <v>102</v>
      </c>
      <c r="B24" s="88">
        <v>4164864.0477144802</v>
      </c>
      <c r="C24" s="88">
        <v>9235811.1543515101</v>
      </c>
      <c r="D24" s="88">
        <v>6053928.8971149502</v>
      </c>
      <c r="E24" s="88">
        <v>5508180.94781195</v>
      </c>
      <c r="F24" s="88">
        <v>6602743.5819455702</v>
      </c>
      <c r="G24" s="88">
        <v>5050857.4807547703</v>
      </c>
      <c r="H24" s="88">
        <v>11088778.061153499</v>
      </c>
      <c r="I24" s="88">
        <v>5400813.6747189099</v>
      </c>
      <c r="J24" s="88">
        <v>7476836.9707088899</v>
      </c>
      <c r="K24" s="88">
        <v>10434714.423640201</v>
      </c>
      <c r="L24" s="88">
        <v>8292313.7031680401</v>
      </c>
      <c r="M24" s="88">
        <v>5243472.2364028897</v>
      </c>
      <c r="N24" s="88">
        <v>5636853.24365036</v>
      </c>
      <c r="O24" s="88">
        <v>5260574.7225619797</v>
      </c>
      <c r="P24" s="88">
        <v>8768813.6055531204</v>
      </c>
      <c r="Q24" s="88">
        <v>1746559.0550971599</v>
      </c>
      <c r="R24" s="88">
        <v>6743682.0154373404</v>
      </c>
      <c r="S24" s="88">
        <v>2647042.3331963802</v>
      </c>
      <c r="T24" s="88">
        <v>2818286.51312353</v>
      </c>
      <c r="U24" s="88">
        <v>4375491.6611158</v>
      </c>
      <c r="V24" s="88">
        <v>4989391.42609182</v>
      </c>
      <c r="W24" s="88">
        <v>11952145.833490301</v>
      </c>
      <c r="X24" s="88">
        <v>139492155.58880344</v>
      </c>
      <c r="Y24" s="16"/>
      <c r="Z24" s="95"/>
    </row>
    <row r="25" spans="1:26" s="2" customFormat="1" ht="14" customHeight="1">
      <c r="A25" s="94" t="s">
        <v>103</v>
      </c>
      <c r="B25" s="88">
        <v>860242.80065084796</v>
      </c>
      <c r="C25" s="88">
        <v>1522021.0866596501</v>
      </c>
      <c r="D25" s="88">
        <v>1445980.3820922</v>
      </c>
      <c r="E25" s="88">
        <v>1002582.03335024</v>
      </c>
      <c r="F25" s="88">
        <v>1757988.66988088</v>
      </c>
      <c r="G25" s="88">
        <v>1138282.79184136</v>
      </c>
      <c r="H25" s="88">
        <v>1350455.32465372</v>
      </c>
      <c r="I25" s="88">
        <v>588323.99996406003</v>
      </c>
      <c r="J25" s="88">
        <v>1333471.1763546399</v>
      </c>
      <c r="K25" s="88">
        <v>1779628.3715208201</v>
      </c>
      <c r="L25" s="88">
        <v>2486324.1258739</v>
      </c>
      <c r="M25" s="88">
        <v>1679189.11888921</v>
      </c>
      <c r="N25" s="88">
        <v>1703673.8809041299</v>
      </c>
      <c r="O25" s="88">
        <v>1375026.3006194001</v>
      </c>
      <c r="P25" s="88">
        <v>2567537.6674867598</v>
      </c>
      <c r="Q25" s="88">
        <v>646949.48647864896</v>
      </c>
      <c r="R25" s="88">
        <v>2383988.1663256399</v>
      </c>
      <c r="S25" s="88">
        <v>1115091.2390878</v>
      </c>
      <c r="T25" s="88">
        <v>1175268.57671601</v>
      </c>
      <c r="U25" s="88">
        <v>939732.06324857206</v>
      </c>
      <c r="V25" s="88">
        <v>1739366.45651742</v>
      </c>
      <c r="W25" s="88">
        <v>3669524.3860595301</v>
      </c>
      <c r="X25" s="88">
        <v>34260648.105175443</v>
      </c>
      <c r="Y25" s="16"/>
      <c r="Z25" s="95"/>
    </row>
    <row r="26" spans="1:26" s="2" customFormat="1" ht="14" customHeight="1">
      <c r="A26" s="94" t="s">
        <v>104</v>
      </c>
      <c r="B26" s="88">
        <v>627626.09325280995</v>
      </c>
      <c r="C26" s="88">
        <v>1028068.80386617</v>
      </c>
      <c r="D26" s="88">
        <v>863029.07479255798</v>
      </c>
      <c r="E26" s="88">
        <v>588995.80784737703</v>
      </c>
      <c r="F26" s="88">
        <v>1007910.0530403</v>
      </c>
      <c r="G26" s="88">
        <v>833659.40955573902</v>
      </c>
      <c r="H26" s="88">
        <v>1175775.3420254099</v>
      </c>
      <c r="I26" s="88">
        <v>583564.67144102603</v>
      </c>
      <c r="J26" s="88">
        <v>980309.46983580396</v>
      </c>
      <c r="K26" s="88">
        <v>1405649.4394498901</v>
      </c>
      <c r="L26" s="88">
        <v>1061841.97022518</v>
      </c>
      <c r="M26" s="88">
        <v>818383.11478250194</v>
      </c>
      <c r="N26" s="88">
        <v>661925.78597162897</v>
      </c>
      <c r="O26" s="88">
        <v>615701.49655515095</v>
      </c>
      <c r="P26" s="88">
        <v>1401765.7017145201</v>
      </c>
      <c r="Q26" s="88">
        <v>290390.15280406899</v>
      </c>
      <c r="R26" s="88">
        <v>1131142.7679049999</v>
      </c>
      <c r="S26" s="88">
        <v>429635.45097928098</v>
      </c>
      <c r="T26" s="88">
        <v>329119.42191588099</v>
      </c>
      <c r="U26" s="88">
        <v>596696.73933495197</v>
      </c>
      <c r="V26" s="88">
        <v>540802.487147504</v>
      </c>
      <c r="W26" s="88">
        <v>757291.02852213895</v>
      </c>
      <c r="X26" s="88">
        <v>17729284.282964889</v>
      </c>
      <c r="Y26" s="16"/>
      <c r="Z26" s="95"/>
    </row>
    <row r="27" spans="1:26" s="2" customFormat="1" ht="14" customHeight="1">
      <c r="A27" s="94" t="s">
        <v>105</v>
      </c>
      <c r="B27" s="88">
        <v>283699.51655881997</v>
      </c>
      <c r="C27" s="88">
        <v>446376.59726641001</v>
      </c>
      <c r="D27" s="88">
        <v>502411.10026147799</v>
      </c>
      <c r="E27" s="88">
        <v>368837.98604069202</v>
      </c>
      <c r="F27" s="88">
        <v>537916.23666357202</v>
      </c>
      <c r="G27" s="88">
        <v>447566.41934496502</v>
      </c>
      <c r="H27" s="88">
        <v>566206.32869817805</v>
      </c>
      <c r="I27" s="88">
        <v>285998.28474359598</v>
      </c>
      <c r="J27" s="88">
        <v>516531.89367407298</v>
      </c>
      <c r="K27" s="88">
        <v>716410.85870332702</v>
      </c>
      <c r="L27" s="88">
        <v>789937.66817936895</v>
      </c>
      <c r="M27" s="88">
        <v>491625.109542572</v>
      </c>
      <c r="N27" s="88">
        <v>493690.29428448301</v>
      </c>
      <c r="O27" s="88">
        <v>469558.69637714903</v>
      </c>
      <c r="P27" s="88">
        <v>766794.884873159</v>
      </c>
      <c r="Q27" s="88">
        <v>192978.46996200699</v>
      </c>
      <c r="R27" s="88">
        <v>589081.81535447505</v>
      </c>
      <c r="S27" s="88">
        <v>229506.64850579001</v>
      </c>
      <c r="T27" s="88">
        <v>316219.40847727202</v>
      </c>
      <c r="U27" s="88">
        <v>380597.70998440898</v>
      </c>
      <c r="V27" s="88">
        <v>456367.728277897</v>
      </c>
      <c r="W27" s="88">
        <v>928142.20396192395</v>
      </c>
      <c r="X27" s="88">
        <v>10776455.859735619</v>
      </c>
      <c r="Y27" s="16"/>
      <c r="Z27" s="95"/>
    </row>
    <row r="28" spans="1:26" s="2" customFormat="1" ht="14" customHeight="1">
      <c r="A28" s="94" t="s">
        <v>106</v>
      </c>
      <c r="B28" s="88">
        <v>100057.308292409</v>
      </c>
      <c r="C28" s="88">
        <v>188478.907473272</v>
      </c>
      <c r="D28" s="88">
        <v>195448.11794078301</v>
      </c>
      <c r="E28" s="88">
        <v>122976.693835727</v>
      </c>
      <c r="F28" s="88">
        <v>226050.10786859199</v>
      </c>
      <c r="G28" s="88">
        <v>180353.33835333399</v>
      </c>
      <c r="H28" s="88">
        <v>159156.76472501201</v>
      </c>
      <c r="I28" s="88">
        <v>99022.823468589704</v>
      </c>
      <c r="J28" s="88">
        <v>194480.907058913</v>
      </c>
      <c r="K28" s="88">
        <v>264142.63955688302</v>
      </c>
      <c r="L28" s="88">
        <v>335871.068503235</v>
      </c>
      <c r="M28" s="88">
        <v>219823.32938728199</v>
      </c>
      <c r="N28" s="88">
        <v>214212.70719652899</v>
      </c>
      <c r="O28" s="88">
        <v>178586.596287155</v>
      </c>
      <c r="P28" s="88">
        <v>362028.15612679202</v>
      </c>
      <c r="Q28" s="88">
        <v>91369.456065011298</v>
      </c>
      <c r="R28" s="88">
        <v>295299.84179775399</v>
      </c>
      <c r="S28" s="88">
        <v>140527.748942306</v>
      </c>
      <c r="T28" s="88">
        <v>138335.041484852</v>
      </c>
      <c r="U28" s="88">
        <v>116467.410256067</v>
      </c>
      <c r="V28" s="88">
        <v>192276.86824080499</v>
      </c>
      <c r="W28" s="88">
        <v>444428.33045889298</v>
      </c>
      <c r="X28" s="88">
        <v>4459394.1633201959</v>
      </c>
      <c r="Y28" s="16"/>
      <c r="Z28" s="95"/>
    </row>
    <row r="29" spans="1:26" s="99" customFormat="1" ht="14" customHeight="1">
      <c r="A29" s="96" t="s">
        <v>107</v>
      </c>
      <c r="B29" s="97">
        <v>3608635.1010899902</v>
      </c>
      <c r="C29" s="97">
        <v>6467898.8800882902</v>
      </c>
      <c r="D29" s="97">
        <v>6111498.1272324501</v>
      </c>
      <c r="E29" s="97">
        <v>4959703.8681117902</v>
      </c>
      <c r="F29" s="97">
        <v>8123044.6372640599</v>
      </c>
      <c r="G29" s="97">
        <v>7052344.4624888599</v>
      </c>
      <c r="H29" s="97">
        <v>6845890.2872475795</v>
      </c>
      <c r="I29" s="97">
        <v>3675111.58934006</v>
      </c>
      <c r="J29" s="97">
        <v>6523734.9980357103</v>
      </c>
      <c r="K29" s="97">
        <v>9789398.9398557302</v>
      </c>
      <c r="L29" s="97">
        <v>12875622.8504552</v>
      </c>
      <c r="M29" s="97">
        <v>7461017.3257635701</v>
      </c>
      <c r="N29" s="97">
        <v>7638959.4407763798</v>
      </c>
      <c r="O29" s="97">
        <v>7004927.6666741297</v>
      </c>
      <c r="P29" s="97">
        <v>12540347.8813556</v>
      </c>
      <c r="Q29" s="97">
        <v>3146605.4294529501</v>
      </c>
      <c r="R29" s="97">
        <v>9403814.6470921207</v>
      </c>
      <c r="S29" s="97">
        <v>3592312.97965485</v>
      </c>
      <c r="T29" s="97">
        <v>4861048.0075386502</v>
      </c>
      <c r="U29" s="97">
        <v>4932224.8535437696</v>
      </c>
      <c r="V29" s="97">
        <v>8169015.1691541597</v>
      </c>
      <c r="W29" s="97">
        <v>19012688.857783899</v>
      </c>
      <c r="X29" s="97">
        <v>163795845.99999982</v>
      </c>
      <c r="Y29" s="44"/>
      <c r="Z29" s="98"/>
    </row>
    <row r="30" spans="1:26" s="99" customFormat="1" ht="14" customHeight="1">
      <c r="A30" s="96" t="s">
        <v>108</v>
      </c>
      <c r="B30" s="97">
        <v>27136678.896368999</v>
      </c>
      <c r="C30" s="97">
        <v>52974204.854083985</v>
      </c>
      <c r="D30" s="97">
        <v>43565328.00767342</v>
      </c>
      <c r="E30" s="97">
        <v>35657133.10842032</v>
      </c>
      <c r="F30" s="97">
        <v>58350828.440034248</v>
      </c>
      <c r="G30" s="97">
        <v>45548448.61160142</v>
      </c>
      <c r="H30" s="97">
        <v>54097996.475173026</v>
      </c>
      <c r="I30" s="97">
        <v>29010122.934240352</v>
      </c>
      <c r="J30" s="97">
        <v>48149144.958929554</v>
      </c>
      <c r="K30" s="97">
        <v>68534765.646049708</v>
      </c>
      <c r="L30" s="97">
        <v>88388833.419998974</v>
      </c>
      <c r="M30" s="97">
        <v>49844581.587957792</v>
      </c>
      <c r="N30" s="97">
        <v>49322787.196865842</v>
      </c>
      <c r="O30" s="97">
        <v>44676162.801208332</v>
      </c>
      <c r="P30" s="97">
        <v>85317539.591999263</v>
      </c>
      <c r="Q30" s="97">
        <v>20454330.643175714</v>
      </c>
      <c r="R30" s="97">
        <v>61570026.44217436</v>
      </c>
      <c r="S30" s="97">
        <v>25076732.905770626</v>
      </c>
      <c r="T30" s="97">
        <v>31363590.265074518</v>
      </c>
      <c r="U30" s="97">
        <v>32193912.73363404</v>
      </c>
      <c r="V30" s="97">
        <v>54952702.693965741</v>
      </c>
      <c r="W30" s="97">
        <v>131738781.78559813</v>
      </c>
      <c r="X30" s="97">
        <v>1137924633.9999983</v>
      </c>
      <c r="Y30" s="44"/>
      <c r="Z30" s="98"/>
    </row>
    <row r="31" spans="1:26" s="2" customFormat="1" ht="14" customHeight="1">
      <c r="A31" s="94" t="s">
        <v>109</v>
      </c>
      <c r="B31" s="88">
        <v>6385177.78029266</v>
      </c>
      <c r="C31" s="88">
        <v>13788032.2623928</v>
      </c>
      <c r="D31" s="88">
        <v>7792923.6166790798</v>
      </c>
      <c r="E31" s="88">
        <v>7359025.9933253601</v>
      </c>
      <c r="F31" s="88">
        <v>10220024.852994701</v>
      </c>
      <c r="G31" s="88">
        <v>8904144.3246830199</v>
      </c>
      <c r="H31" s="88">
        <v>15725029.974301299</v>
      </c>
      <c r="I31" s="88">
        <v>7183749.3586077597</v>
      </c>
      <c r="J31" s="88">
        <v>9494248.5175301805</v>
      </c>
      <c r="K31" s="88">
        <v>14687561.266887801</v>
      </c>
      <c r="L31" s="88">
        <v>15611888.659030201</v>
      </c>
      <c r="M31" s="88">
        <v>9807666.8821306005</v>
      </c>
      <c r="N31" s="88">
        <v>9566576.9968418106</v>
      </c>
      <c r="O31" s="88">
        <v>8541194.4197300803</v>
      </c>
      <c r="P31" s="88">
        <v>15386194.2393317</v>
      </c>
      <c r="Q31" s="88">
        <v>3781427.2331954199</v>
      </c>
      <c r="R31" s="88">
        <v>11463561.074483</v>
      </c>
      <c r="S31" s="88">
        <v>4328584.8670985401</v>
      </c>
      <c r="T31" s="88">
        <v>5817880.4116228297</v>
      </c>
      <c r="U31" s="88">
        <v>6657072.6438236702</v>
      </c>
      <c r="V31" s="88">
        <v>9858945.2792629898</v>
      </c>
      <c r="W31" s="88">
        <v>23386351.512288101</v>
      </c>
      <c r="X31" s="88">
        <v>225747262.16653359</v>
      </c>
      <c r="Y31" s="16"/>
      <c r="Z31" s="95"/>
    </row>
    <row r="32" spans="1:26" s="2" customFormat="1" ht="14" customHeight="1">
      <c r="A32" s="94" t="s">
        <v>110</v>
      </c>
      <c r="B32" s="88">
        <v>3545352.8280923301</v>
      </c>
      <c r="C32" s="88">
        <v>6188291.3209889196</v>
      </c>
      <c r="D32" s="88">
        <v>5944524.6855069902</v>
      </c>
      <c r="E32" s="88">
        <v>4845901.2673687199</v>
      </c>
      <c r="F32" s="88">
        <v>7642939.5691999597</v>
      </c>
      <c r="G32" s="88">
        <v>6745374.6972356597</v>
      </c>
      <c r="H32" s="88">
        <v>6479435.0238548201</v>
      </c>
      <c r="I32" s="88">
        <v>3469362.4028532598</v>
      </c>
      <c r="J32" s="88">
        <v>6294089.5404271698</v>
      </c>
      <c r="K32" s="88">
        <v>9361480.7331166696</v>
      </c>
      <c r="L32" s="88">
        <v>12107504.7755321</v>
      </c>
      <c r="M32" s="88">
        <v>7307218.0844943803</v>
      </c>
      <c r="N32" s="88">
        <v>7114006.1245187996</v>
      </c>
      <c r="O32" s="88">
        <v>6321105.5402418403</v>
      </c>
      <c r="P32" s="88">
        <v>12035307.2750415</v>
      </c>
      <c r="Q32" s="88">
        <v>3040674.6644001901</v>
      </c>
      <c r="R32" s="88">
        <v>9085151.8067831509</v>
      </c>
      <c r="S32" s="88">
        <v>3577798.1353562302</v>
      </c>
      <c r="T32" s="88">
        <v>4609288.3602923099</v>
      </c>
      <c r="U32" s="88">
        <v>4450580.7462245198</v>
      </c>
      <c r="V32" s="88">
        <v>7679506.3088760003</v>
      </c>
      <c r="W32" s="88">
        <v>17148326.933236498</v>
      </c>
      <c r="X32" s="88">
        <v>154993220.82364205</v>
      </c>
      <c r="Y32" s="16"/>
      <c r="Z32" s="95"/>
    </row>
    <row r="33" spans="1:26" s="2" customFormat="1" ht="14" customHeight="1">
      <c r="A33" s="94" t="s">
        <v>111</v>
      </c>
      <c r="B33" s="88">
        <v>2502233.2356304498</v>
      </c>
      <c r="C33" s="88">
        <v>5492427.5798133798</v>
      </c>
      <c r="D33" s="88">
        <v>4854069.8661641404</v>
      </c>
      <c r="E33" s="88">
        <v>3700539.71104716</v>
      </c>
      <c r="F33" s="88">
        <v>5068765.8431125302</v>
      </c>
      <c r="G33" s="88">
        <v>4147727.0128186699</v>
      </c>
      <c r="H33" s="88">
        <v>4771428.0402733404</v>
      </c>
      <c r="I33" s="88">
        <v>2740454.7776494902</v>
      </c>
      <c r="J33" s="88">
        <v>4948287.3066919204</v>
      </c>
      <c r="K33" s="88">
        <v>6011055.4286354501</v>
      </c>
      <c r="L33" s="88">
        <v>7851866.1065265797</v>
      </c>
      <c r="M33" s="88">
        <v>4322340.2644569501</v>
      </c>
      <c r="N33" s="88">
        <v>4709921.7893664502</v>
      </c>
      <c r="O33" s="88">
        <v>4370917.5328464201</v>
      </c>
      <c r="P33" s="88">
        <v>7216301.5138220899</v>
      </c>
      <c r="Q33" s="88">
        <v>1889157.5857903101</v>
      </c>
      <c r="R33" s="88">
        <v>5428041.8227778999</v>
      </c>
      <c r="S33" s="88">
        <v>2080875.10383247</v>
      </c>
      <c r="T33" s="88">
        <v>2817136.0258541</v>
      </c>
      <c r="U33" s="88">
        <v>3007010.6599739501</v>
      </c>
      <c r="V33" s="88">
        <v>4993812.2985850796</v>
      </c>
      <c r="W33" s="88">
        <v>12499216.2277185</v>
      </c>
      <c r="X33" s="88">
        <v>105423585.73338732</v>
      </c>
      <c r="Y33" s="16"/>
      <c r="Z33" s="95"/>
    </row>
    <row r="34" spans="1:26" s="2" customFormat="1" ht="14" customHeight="1">
      <c r="A34" s="94" t="s">
        <v>112</v>
      </c>
      <c r="B34" s="88">
        <v>2417188.11946637</v>
      </c>
      <c r="C34" s="88">
        <v>4313472.0844341498</v>
      </c>
      <c r="D34" s="88">
        <v>3860491.6970765302</v>
      </c>
      <c r="E34" s="88">
        <v>3485607.12037224</v>
      </c>
      <c r="F34" s="88">
        <v>4927051.2103484096</v>
      </c>
      <c r="G34" s="88">
        <v>4362192.3461168204</v>
      </c>
      <c r="H34" s="88">
        <v>4555290.8331978796</v>
      </c>
      <c r="I34" s="88">
        <v>2488877.2190634198</v>
      </c>
      <c r="J34" s="88">
        <v>4216764.9158309903</v>
      </c>
      <c r="K34" s="88">
        <v>6414989.1625177003</v>
      </c>
      <c r="L34" s="88">
        <v>7937729.4267696403</v>
      </c>
      <c r="M34" s="88">
        <v>4911894.3036473496</v>
      </c>
      <c r="N34" s="88">
        <v>4714874.3891298901</v>
      </c>
      <c r="O34" s="88">
        <v>4276903.3677072804</v>
      </c>
      <c r="P34" s="88">
        <v>8309699.1295756996</v>
      </c>
      <c r="Q34" s="88">
        <v>2065784.17721325</v>
      </c>
      <c r="R34" s="88">
        <v>6140335.1848181002</v>
      </c>
      <c r="S34" s="88">
        <v>2371187.3160117199</v>
      </c>
      <c r="T34" s="88">
        <v>3172851.7239671899</v>
      </c>
      <c r="U34" s="88">
        <v>2763451.2623113599</v>
      </c>
      <c r="V34" s="88">
        <v>5342091.1005979097</v>
      </c>
      <c r="W34" s="88">
        <v>11576494.0890266</v>
      </c>
      <c r="X34" s="88">
        <v>104625220.17920052</v>
      </c>
      <c r="Y34" s="16"/>
      <c r="Z34" s="95"/>
    </row>
    <row r="35" spans="1:26" s="2" customFormat="1" ht="14" customHeight="1">
      <c r="A35" s="94" t="s">
        <v>76</v>
      </c>
      <c r="B35" s="88">
        <v>2127618.8286713101</v>
      </c>
      <c r="C35" s="88">
        <v>3813415.0596333202</v>
      </c>
      <c r="D35" s="88">
        <v>3603284.3783406401</v>
      </c>
      <c r="E35" s="88">
        <v>2924196.8331021499</v>
      </c>
      <c r="F35" s="88">
        <v>4789274.12504532</v>
      </c>
      <c r="G35" s="88">
        <v>4157998.9232314001</v>
      </c>
      <c r="H35" s="88">
        <v>4036275.3966912702</v>
      </c>
      <c r="I35" s="88">
        <v>2166812.7687906902</v>
      </c>
      <c r="J35" s="88">
        <v>3846335.5330358399</v>
      </c>
      <c r="K35" s="88">
        <v>5771741.6481153602</v>
      </c>
      <c r="L35" s="88">
        <v>7591351.5332223</v>
      </c>
      <c r="M35" s="88">
        <v>4398948.7711136797</v>
      </c>
      <c r="N35" s="88">
        <v>4503861.8431503903</v>
      </c>
      <c r="O35" s="88">
        <v>4130042.4065028899</v>
      </c>
      <c r="P35" s="88">
        <v>7393676.4241975499</v>
      </c>
      <c r="Q35" s="88">
        <v>1855210.2860389899</v>
      </c>
      <c r="R35" s="88">
        <v>5544404.6139342198</v>
      </c>
      <c r="S35" s="88">
        <v>2117995.4525425499</v>
      </c>
      <c r="T35" s="88">
        <v>2866030.22422258</v>
      </c>
      <c r="U35" s="88">
        <v>2907995.4530372601</v>
      </c>
      <c r="V35" s="88">
        <v>4816377.9375598803</v>
      </c>
      <c r="W35" s="88">
        <v>11209710.5039165</v>
      </c>
      <c r="X35" s="88">
        <v>96572558.944096088</v>
      </c>
      <c r="Y35" s="16"/>
      <c r="Z35" s="95"/>
    </row>
    <row r="36" spans="1:26" s="2" customFormat="1" ht="14" customHeight="1">
      <c r="A36" s="94" t="s">
        <v>113</v>
      </c>
      <c r="B36" s="88">
        <v>1750098.4497938999</v>
      </c>
      <c r="C36" s="88">
        <v>3731749.60700829</v>
      </c>
      <c r="D36" s="88">
        <v>3483626.4615229601</v>
      </c>
      <c r="E36" s="88">
        <v>2430606.75556042</v>
      </c>
      <c r="F36" s="88">
        <v>3651886.5665266998</v>
      </c>
      <c r="G36" s="88">
        <v>2917305.9691072102</v>
      </c>
      <c r="H36" s="88">
        <v>3098777.0757470499</v>
      </c>
      <c r="I36" s="88">
        <v>1860512.4985003299</v>
      </c>
      <c r="J36" s="88">
        <v>3489023.6062196</v>
      </c>
      <c r="K36" s="88">
        <v>4286999.40565068</v>
      </c>
      <c r="L36" s="88">
        <v>5522110.1628475701</v>
      </c>
      <c r="M36" s="88">
        <v>3273627.3976078001</v>
      </c>
      <c r="N36" s="88">
        <v>3417135.2966497601</v>
      </c>
      <c r="O36" s="88">
        <v>3024332.0123183001</v>
      </c>
      <c r="P36" s="88">
        <v>5420064.9273101203</v>
      </c>
      <c r="Q36" s="88">
        <v>1404932.9640601601</v>
      </c>
      <c r="R36" s="88">
        <v>4254950.9816344203</v>
      </c>
      <c r="S36" s="88">
        <v>1840868.3247941299</v>
      </c>
      <c r="T36" s="88">
        <v>2096087.0205651601</v>
      </c>
      <c r="U36" s="88">
        <v>2021842.6365747601</v>
      </c>
      <c r="V36" s="88">
        <v>3350935.79969534</v>
      </c>
      <c r="W36" s="88">
        <v>8232392.9282290395</v>
      </c>
      <c r="X36" s="88">
        <v>74559866.847923711</v>
      </c>
      <c r="Y36" s="16"/>
      <c r="Z36" s="95"/>
    </row>
    <row r="37" spans="1:26" s="2" customFormat="1" ht="14" customHeight="1">
      <c r="A37" s="94" t="s">
        <v>114</v>
      </c>
      <c r="B37" s="88">
        <v>1291305.5340165501</v>
      </c>
      <c r="C37" s="88">
        <v>2261123.26714647</v>
      </c>
      <c r="D37" s="88">
        <v>2163319.2971878699</v>
      </c>
      <c r="E37" s="88">
        <v>1679784.8403576</v>
      </c>
      <c r="F37" s="88">
        <v>2122309.4904693398</v>
      </c>
      <c r="G37" s="88">
        <v>2553803.90288855</v>
      </c>
      <c r="H37" s="88">
        <v>2228395.6237739101</v>
      </c>
      <c r="I37" s="88">
        <v>1750385.8549943001</v>
      </c>
      <c r="J37" s="88">
        <v>2526906.56780176</v>
      </c>
      <c r="K37" s="88">
        <v>4384492.89601079</v>
      </c>
      <c r="L37" s="88">
        <v>8044471.63342983</v>
      </c>
      <c r="M37" s="88">
        <v>3104778.1662366502</v>
      </c>
      <c r="N37" s="88">
        <v>2582535.52140535</v>
      </c>
      <c r="O37" s="88">
        <v>2068973.25311565</v>
      </c>
      <c r="P37" s="88">
        <v>4257493.3745298199</v>
      </c>
      <c r="Q37" s="88">
        <v>1150646.1116088401</v>
      </c>
      <c r="R37" s="88">
        <v>3057667.8146822299</v>
      </c>
      <c r="S37" s="88">
        <v>1794182.91325974</v>
      </c>
      <c r="T37" s="88">
        <v>1830337.8799264401</v>
      </c>
      <c r="U37" s="88">
        <v>1624340.75208875</v>
      </c>
      <c r="V37" s="88">
        <v>3468272.0474050702</v>
      </c>
      <c r="W37" s="88">
        <v>9321762.4998053592</v>
      </c>
      <c r="X37" s="88">
        <v>65267289.242140859</v>
      </c>
      <c r="Y37" s="16"/>
      <c r="Z37" s="95"/>
    </row>
    <row r="38" spans="1:26" s="2" customFormat="1" ht="14" customHeight="1">
      <c r="A38" s="94" t="s">
        <v>115</v>
      </c>
      <c r="B38" s="88">
        <v>1288390.06520448</v>
      </c>
      <c r="C38" s="88">
        <v>2309232.2793556801</v>
      </c>
      <c r="D38" s="88">
        <v>2181986.6099134702</v>
      </c>
      <c r="E38" s="88">
        <v>1770761.8007986899</v>
      </c>
      <c r="F38" s="88">
        <v>2900168.5448058802</v>
      </c>
      <c r="G38" s="88">
        <v>2517896.7358395499</v>
      </c>
      <c r="H38" s="88">
        <v>2444186.4545699102</v>
      </c>
      <c r="I38" s="88">
        <v>1312124.1487656599</v>
      </c>
      <c r="J38" s="88">
        <v>2329167.4342349698</v>
      </c>
      <c r="K38" s="88">
        <v>3495106.59435303</v>
      </c>
      <c r="L38" s="88">
        <v>4596980.3261171496</v>
      </c>
      <c r="M38" s="88">
        <v>2663805.1034666202</v>
      </c>
      <c r="N38" s="88">
        <v>2727335.73118089</v>
      </c>
      <c r="O38" s="88">
        <v>2500967.5293833301</v>
      </c>
      <c r="P38" s="88">
        <v>4477277.1898346199</v>
      </c>
      <c r="Q38" s="88">
        <v>1123431.72996381</v>
      </c>
      <c r="R38" s="88">
        <v>3357441.5331376502</v>
      </c>
      <c r="S38" s="88">
        <v>1282562.58237206</v>
      </c>
      <c r="T38" s="88">
        <v>1735538.7241849799</v>
      </c>
      <c r="U38" s="88">
        <v>1760950.9752706799</v>
      </c>
      <c r="V38" s="88">
        <v>2916581.3920237902</v>
      </c>
      <c r="W38" s="88">
        <v>6788095.4297080003</v>
      </c>
      <c r="X38" s="88">
        <v>58479988.914484903</v>
      </c>
      <c r="Y38" s="16"/>
      <c r="Z38" s="95"/>
    </row>
    <row r="39" spans="1:26" s="2" customFormat="1" ht="14" customHeight="1">
      <c r="A39" s="94" t="s">
        <v>116</v>
      </c>
      <c r="B39" s="88">
        <v>1245655.0440501301</v>
      </c>
      <c r="C39" s="88">
        <v>2188808.8455380402</v>
      </c>
      <c r="D39" s="88">
        <v>2058323.5998952901</v>
      </c>
      <c r="E39" s="88">
        <v>1622397.70421985</v>
      </c>
      <c r="F39" s="88">
        <v>2540605.0610847701</v>
      </c>
      <c r="G39" s="88">
        <v>2203778.95505958</v>
      </c>
      <c r="H39" s="88">
        <v>2326816.8137821699</v>
      </c>
      <c r="I39" s="88">
        <v>1268473.32551247</v>
      </c>
      <c r="J39" s="88">
        <v>2204754.2648702902</v>
      </c>
      <c r="K39" s="88">
        <v>3185241.5106050698</v>
      </c>
      <c r="L39" s="88">
        <v>4125802.4239422199</v>
      </c>
      <c r="M39" s="88">
        <v>2404577.7727630502</v>
      </c>
      <c r="N39" s="88">
        <v>2375565.9602934001</v>
      </c>
      <c r="O39" s="88">
        <v>2188950.9127470902</v>
      </c>
      <c r="P39" s="88">
        <v>3979669.5014043902</v>
      </c>
      <c r="Q39" s="88">
        <v>988739.75619084097</v>
      </c>
      <c r="R39" s="88">
        <v>2906838.1398897101</v>
      </c>
      <c r="S39" s="88">
        <v>1177795.0324972</v>
      </c>
      <c r="T39" s="88">
        <v>1533829.8128036</v>
      </c>
      <c r="U39" s="88">
        <v>1563982.4984612099</v>
      </c>
      <c r="V39" s="88">
        <v>2513087.4919253602</v>
      </c>
      <c r="W39" s="88">
        <v>5858403.3197997604</v>
      </c>
      <c r="X39" s="88">
        <v>52462097.747335494</v>
      </c>
      <c r="Y39" s="16"/>
      <c r="Z39" s="95"/>
    </row>
    <row r="40" spans="1:26" s="2" customFormat="1" ht="14" customHeight="1">
      <c r="A40" s="94" t="s">
        <v>117</v>
      </c>
      <c r="B40" s="88">
        <v>1224663.2983345899</v>
      </c>
      <c r="C40" s="88">
        <v>1812133.22336994</v>
      </c>
      <c r="D40" s="88">
        <v>1697076.6520139601</v>
      </c>
      <c r="E40" s="88">
        <v>1355072.46406189</v>
      </c>
      <c r="F40" s="88">
        <v>2227101.4055949999</v>
      </c>
      <c r="G40" s="88">
        <v>1926151.8739950301</v>
      </c>
      <c r="H40" s="88">
        <v>1933000.3586758999</v>
      </c>
      <c r="I40" s="88">
        <v>1029483.71429516</v>
      </c>
      <c r="J40" s="88">
        <v>1986901.9649312999</v>
      </c>
      <c r="K40" s="88">
        <v>2716565.8477053898</v>
      </c>
      <c r="L40" s="88">
        <v>3447037.74042483</v>
      </c>
      <c r="M40" s="88">
        <v>2039013.8084795801</v>
      </c>
      <c r="N40" s="88">
        <v>2044776.44490716</v>
      </c>
      <c r="O40" s="88">
        <v>1880054.07478844</v>
      </c>
      <c r="P40" s="88">
        <v>3411136.0715982001</v>
      </c>
      <c r="Q40" s="88">
        <v>845334.42743676598</v>
      </c>
      <c r="R40" s="88">
        <v>2571757.5943574701</v>
      </c>
      <c r="S40" s="88">
        <v>982000.88910122495</v>
      </c>
      <c r="T40" s="88">
        <v>1285303.0559503201</v>
      </c>
      <c r="U40" s="88">
        <v>1349456.40157045</v>
      </c>
      <c r="V40" s="88">
        <v>2189029.8305560602</v>
      </c>
      <c r="W40" s="88">
        <v>4950515.4260572102</v>
      </c>
      <c r="X40" s="88">
        <v>44903566.568205863</v>
      </c>
      <c r="Y40" s="16"/>
      <c r="Z40" s="95"/>
    </row>
    <row r="41" spans="1:26" s="2" customFormat="1" ht="14" customHeight="1">
      <c r="A41" s="94" t="s">
        <v>118</v>
      </c>
      <c r="B41" s="88">
        <v>955495.71990525699</v>
      </c>
      <c r="C41" s="88">
        <v>1562828.19415008</v>
      </c>
      <c r="D41" s="88">
        <v>1468255.5719182</v>
      </c>
      <c r="E41" s="88">
        <v>1224892.3912754101</v>
      </c>
      <c r="F41" s="88">
        <v>1960782.57239569</v>
      </c>
      <c r="G41" s="88">
        <v>1152120.73595861</v>
      </c>
      <c r="H41" s="88">
        <v>1645856.0014661599</v>
      </c>
      <c r="I41" s="88">
        <v>872996.19838382397</v>
      </c>
      <c r="J41" s="88">
        <v>1548340.4732975401</v>
      </c>
      <c r="K41" s="88">
        <v>1883362.0794490001</v>
      </c>
      <c r="L41" s="88">
        <v>3917452.9998501302</v>
      </c>
      <c r="M41" s="88">
        <v>950748.787425583</v>
      </c>
      <c r="N41" s="88">
        <v>1199039.3032023299</v>
      </c>
      <c r="O41" s="88">
        <v>1029072.24860275</v>
      </c>
      <c r="P41" s="88">
        <v>3224572.5513623701</v>
      </c>
      <c r="Q41" s="88">
        <v>314733.24610699702</v>
      </c>
      <c r="R41" s="88">
        <v>1931765.4993088399</v>
      </c>
      <c r="S41" s="88">
        <v>1003801.99987432</v>
      </c>
      <c r="T41" s="88">
        <v>698297.04339083401</v>
      </c>
      <c r="U41" s="88">
        <v>1105021.76606058</v>
      </c>
      <c r="V41" s="88">
        <v>2554021.3114555399</v>
      </c>
      <c r="W41" s="88">
        <v>5827102.3958329102</v>
      </c>
      <c r="X41" s="88">
        <v>38030559.090672955</v>
      </c>
      <c r="Y41" s="16"/>
      <c r="Z41" s="95"/>
    </row>
    <row r="42" spans="1:26" s="2" customFormat="1" ht="14" customHeight="1">
      <c r="A42" s="94" t="s">
        <v>119</v>
      </c>
      <c r="B42" s="88">
        <v>817992.79306524701</v>
      </c>
      <c r="C42" s="88">
        <v>1294991.0817011399</v>
      </c>
      <c r="D42" s="88">
        <v>1230116.3612563401</v>
      </c>
      <c r="E42" s="88">
        <v>1019898.92826393</v>
      </c>
      <c r="F42" s="88">
        <v>1569215.5236444699</v>
      </c>
      <c r="G42" s="88">
        <v>1318693.12801411</v>
      </c>
      <c r="H42" s="88">
        <v>1510856.1330506599</v>
      </c>
      <c r="I42" s="88">
        <v>863595.55742894497</v>
      </c>
      <c r="J42" s="88">
        <v>1286042.52007684</v>
      </c>
      <c r="K42" s="88">
        <v>1951052.5040776101</v>
      </c>
      <c r="L42" s="88">
        <v>2608074.4190928899</v>
      </c>
      <c r="M42" s="88">
        <v>1377466.3569799301</v>
      </c>
      <c r="N42" s="88">
        <v>1448670.43148312</v>
      </c>
      <c r="O42" s="88">
        <v>1524261.61970368</v>
      </c>
      <c r="P42" s="88">
        <v>2288525.4583249702</v>
      </c>
      <c r="Q42" s="88">
        <v>591044.58254400396</v>
      </c>
      <c r="R42" s="88">
        <v>1699308.4233742801</v>
      </c>
      <c r="S42" s="88">
        <v>634038.49542583805</v>
      </c>
      <c r="T42" s="88">
        <v>896987.10932105</v>
      </c>
      <c r="U42" s="88">
        <v>1110652.57711024</v>
      </c>
      <c r="V42" s="88">
        <v>1566905.8335353599</v>
      </c>
      <c r="W42" s="88">
        <v>3701600.7875596201</v>
      </c>
      <c r="X42" s="88">
        <v>32309990.625034269</v>
      </c>
      <c r="Y42" s="16"/>
      <c r="Z42" s="95"/>
    </row>
    <row r="43" spans="1:26" s="2" customFormat="1" ht="14" customHeight="1">
      <c r="A43" s="94" t="s">
        <v>120</v>
      </c>
      <c r="B43" s="88">
        <v>537215.281388056</v>
      </c>
      <c r="C43" s="88">
        <v>809098.73098260001</v>
      </c>
      <c r="D43" s="88">
        <v>851171.58694095002</v>
      </c>
      <c r="E43" s="88">
        <v>652172.71309581597</v>
      </c>
      <c r="F43" s="88">
        <v>1253948.36618369</v>
      </c>
      <c r="G43" s="88">
        <v>1013154.68912508</v>
      </c>
      <c r="H43" s="88">
        <v>874962.47492400697</v>
      </c>
      <c r="I43" s="88">
        <v>543297.68518211704</v>
      </c>
      <c r="J43" s="88">
        <v>955389.23137805401</v>
      </c>
      <c r="K43" s="88">
        <v>1669741.4895457299</v>
      </c>
      <c r="L43" s="88">
        <v>1726394.7363132699</v>
      </c>
      <c r="M43" s="88">
        <v>1352448.5510543799</v>
      </c>
      <c r="N43" s="88">
        <v>1087255.7456332999</v>
      </c>
      <c r="O43" s="88">
        <v>1217106.3774882299</v>
      </c>
      <c r="P43" s="88">
        <v>2393356.37977693</v>
      </c>
      <c r="Q43" s="88">
        <v>581634.20738125802</v>
      </c>
      <c r="R43" s="88">
        <v>1916287.3827638701</v>
      </c>
      <c r="S43" s="88">
        <v>743930.11890337104</v>
      </c>
      <c r="T43" s="88">
        <v>756790.05835367204</v>
      </c>
      <c r="U43" s="88">
        <v>552734.10021118994</v>
      </c>
      <c r="V43" s="88">
        <v>955163.31352284597</v>
      </c>
      <c r="W43" s="88">
        <v>2003422.1616879399</v>
      </c>
      <c r="X43" s="88">
        <v>24446675.381836358</v>
      </c>
      <c r="Y43" s="16"/>
      <c r="Z43" s="95"/>
    </row>
    <row r="44" spans="1:26" s="2" customFormat="1" ht="14" customHeight="1">
      <c r="A44" s="94" t="s">
        <v>121</v>
      </c>
      <c r="B44" s="88">
        <v>381090.10979917698</v>
      </c>
      <c r="C44" s="88">
        <v>709174.64180111804</v>
      </c>
      <c r="D44" s="88">
        <v>639325.13945492695</v>
      </c>
      <c r="E44" s="88">
        <v>535059.92327452998</v>
      </c>
      <c r="F44" s="88">
        <v>736987.81840674998</v>
      </c>
      <c r="G44" s="88">
        <v>668078.23348953202</v>
      </c>
      <c r="H44" s="88">
        <v>719710.27651405998</v>
      </c>
      <c r="I44" s="88">
        <v>395492.02447199897</v>
      </c>
      <c r="J44" s="88">
        <v>711382.11229831201</v>
      </c>
      <c r="K44" s="88">
        <v>977052.05173413397</v>
      </c>
      <c r="L44" s="88">
        <v>1232112.2526886701</v>
      </c>
      <c r="M44" s="88">
        <v>751347.61330773204</v>
      </c>
      <c r="N44" s="88">
        <v>718640.16916715703</v>
      </c>
      <c r="O44" s="88">
        <v>579210.83185481303</v>
      </c>
      <c r="P44" s="88">
        <v>1192721.8176897301</v>
      </c>
      <c r="Q44" s="88">
        <v>315865.70721143502</v>
      </c>
      <c r="R44" s="88">
        <v>890707.23664536094</v>
      </c>
      <c r="S44" s="88">
        <v>376910.92813148</v>
      </c>
      <c r="T44" s="88">
        <v>485460.21935630101</v>
      </c>
      <c r="U44" s="88">
        <v>416337.88887546799</v>
      </c>
      <c r="V44" s="88">
        <v>792467.62906859303</v>
      </c>
      <c r="W44" s="88">
        <v>1772803.4251325801</v>
      </c>
      <c r="X44" s="88">
        <v>15997938.050373856</v>
      </c>
      <c r="Y44" s="16"/>
      <c r="Z44" s="95"/>
    </row>
    <row r="45" spans="1:26" s="2" customFormat="1" ht="14" customHeight="1">
      <c r="A45" s="94" t="s">
        <v>122</v>
      </c>
      <c r="B45" s="88">
        <v>338286.25455057999</v>
      </c>
      <c r="C45" s="88">
        <v>713001.33942607802</v>
      </c>
      <c r="D45" s="88">
        <v>645038.10003928305</v>
      </c>
      <c r="E45" s="88">
        <v>500458.11215772899</v>
      </c>
      <c r="F45" s="88">
        <v>658819.72423409601</v>
      </c>
      <c r="G45" s="88">
        <v>568834.01838132297</v>
      </c>
      <c r="H45" s="88">
        <v>731356.69213638804</v>
      </c>
      <c r="I45" s="88">
        <v>400085.75481911399</v>
      </c>
      <c r="J45" s="88">
        <v>671388.46236470202</v>
      </c>
      <c r="K45" s="88">
        <v>901205.35042379901</v>
      </c>
      <c r="L45" s="88">
        <v>1089065.3686718999</v>
      </c>
      <c r="M45" s="88">
        <v>644084.63520459796</v>
      </c>
      <c r="N45" s="88">
        <v>651142.53623054898</v>
      </c>
      <c r="O45" s="88">
        <v>585527.572735138</v>
      </c>
      <c r="P45" s="88">
        <v>1087031.4302965701</v>
      </c>
      <c r="Q45" s="88">
        <v>276274.72278351203</v>
      </c>
      <c r="R45" s="88">
        <v>778002.596528808</v>
      </c>
      <c r="S45" s="88">
        <v>348574.72150839498</v>
      </c>
      <c r="T45" s="88">
        <v>424431.89041182701</v>
      </c>
      <c r="U45" s="88">
        <v>432637.28630853799</v>
      </c>
      <c r="V45" s="88">
        <v>684797.22076303605</v>
      </c>
      <c r="W45" s="88">
        <v>1572294.9760278701</v>
      </c>
      <c r="X45" s="88">
        <v>14702338.766003834</v>
      </c>
      <c r="Y45" s="16"/>
      <c r="Z45" s="95"/>
    </row>
    <row r="46" spans="1:26" s="2" customFormat="1" ht="14" customHeight="1">
      <c r="A46" s="94" t="s">
        <v>123</v>
      </c>
      <c r="B46" s="88">
        <v>165681.617709693</v>
      </c>
      <c r="C46" s="88">
        <v>298829.327958168</v>
      </c>
      <c r="D46" s="88">
        <v>284141.49535257102</v>
      </c>
      <c r="E46" s="88">
        <v>225410.226360083</v>
      </c>
      <c r="F46" s="88">
        <v>367296.12228943</v>
      </c>
      <c r="G46" s="88">
        <v>316996.38569219399</v>
      </c>
      <c r="H46" s="88">
        <v>319183.08155132999</v>
      </c>
      <c r="I46" s="88">
        <v>172920.92798515401</v>
      </c>
      <c r="J46" s="88">
        <v>301316.94526580902</v>
      </c>
      <c r="K46" s="88">
        <v>446768.04388030001</v>
      </c>
      <c r="L46" s="88">
        <v>592703.48273095605</v>
      </c>
      <c r="M46" s="88">
        <v>340938.26931895601</v>
      </c>
      <c r="N46" s="88">
        <v>346962.430126169</v>
      </c>
      <c r="O46" s="88">
        <v>316096.48726523598</v>
      </c>
      <c r="P46" s="88">
        <v>566864.36101933406</v>
      </c>
      <c r="Q46" s="88">
        <v>140478.72991776699</v>
      </c>
      <c r="R46" s="88">
        <v>425084.50407660299</v>
      </c>
      <c r="S46" s="88">
        <v>164360.42925482799</v>
      </c>
      <c r="T46" s="88">
        <v>219589.545770431</v>
      </c>
      <c r="U46" s="88">
        <v>229316.47335353299</v>
      </c>
      <c r="V46" s="88">
        <v>358211.16046313901</v>
      </c>
      <c r="W46" s="88">
        <v>860368.81229824503</v>
      </c>
      <c r="X46" s="88">
        <v>7459518.8596399277</v>
      </c>
      <c r="Y46" s="16"/>
      <c r="Z46" s="95"/>
    </row>
    <row r="47" spans="1:26" s="2" customFormat="1" ht="14" customHeight="1">
      <c r="A47" s="94" t="s">
        <v>124</v>
      </c>
      <c r="B47" s="88">
        <v>96173.976339557106</v>
      </c>
      <c r="C47" s="88">
        <v>159143.82835578299</v>
      </c>
      <c r="D47" s="88">
        <v>183229.45965428001</v>
      </c>
      <c r="E47" s="88">
        <v>163458.67902927101</v>
      </c>
      <c r="F47" s="88">
        <v>183398.00850871301</v>
      </c>
      <c r="G47" s="88">
        <v>196325.705643736</v>
      </c>
      <c r="H47" s="88">
        <v>172155.79991802201</v>
      </c>
      <c r="I47" s="88">
        <v>96747.042444629798</v>
      </c>
      <c r="J47" s="88">
        <v>172341.203657898</v>
      </c>
      <c r="K47" s="88">
        <v>273065.99906715099</v>
      </c>
      <c r="L47" s="88">
        <v>385167.84215064102</v>
      </c>
      <c r="M47" s="88">
        <v>291892.90610733401</v>
      </c>
      <c r="N47" s="88">
        <v>219939.40014982101</v>
      </c>
      <c r="O47" s="88">
        <v>164402.55261409699</v>
      </c>
      <c r="P47" s="88">
        <v>433237.97543497599</v>
      </c>
      <c r="Q47" s="88">
        <v>106876.828596062</v>
      </c>
      <c r="R47" s="88">
        <v>281712.55529957102</v>
      </c>
      <c r="S47" s="88">
        <v>156076.239205099</v>
      </c>
      <c r="T47" s="88">
        <v>175105.40487060201</v>
      </c>
      <c r="U47" s="88">
        <v>103960.933414368</v>
      </c>
      <c r="V47" s="88">
        <v>221945.13151757501</v>
      </c>
      <c r="W47" s="88">
        <v>533642.52802080498</v>
      </c>
      <c r="X47" s="88">
        <v>4769999.9999999916</v>
      </c>
      <c r="Y47" s="16"/>
      <c r="Z47" s="95"/>
    </row>
    <row r="48" spans="1:26" s="2" customFormat="1" ht="14" customHeight="1">
      <c r="A48" s="94" t="s">
        <v>125</v>
      </c>
      <c r="B48" s="88">
        <v>0</v>
      </c>
      <c r="C48" s="88">
        <v>1058785.773</v>
      </c>
      <c r="D48" s="88">
        <v>314477.22700000001</v>
      </c>
      <c r="E48" s="88">
        <v>0</v>
      </c>
      <c r="F48" s="88">
        <v>0</v>
      </c>
      <c r="G48" s="88">
        <v>0</v>
      </c>
      <c r="H48" s="88">
        <v>609437.89199999999</v>
      </c>
      <c r="I48" s="88">
        <v>0</v>
      </c>
      <c r="J48" s="88">
        <v>1083144</v>
      </c>
      <c r="K48" s="88">
        <v>152359.473</v>
      </c>
      <c r="L48" s="88">
        <v>0</v>
      </c>
      <c r="M48" s="88">
        <v>0</v>
      </c>
      <c r="N48" s="88">
        <v>0</v>
      </c>
      <c r="O48" s="88">
        <v>0</v>
      </c>
      <c r="P48" s="88">
        <v>52859.409</v>
      </c>
      <c r="Q48" s="88">
        <v>41458.36</v>
      </c>
      <c r="R48" s="88">
        <v>0</v>
      </c>
      <c r="S48" s="88">
        <v>32130.228999999999</v>
      </c>
      <c r="T48" s="88">
        <v>32130.228999999999</v>
      </c>
      <c r="U48" s="88">
        <v>116083.408</v>
      </c>
      <c r="V48" s="88">
        <v>0</v>
      </c>
      <c r="W48" s="88">
        <v>0</v>
      </c>
      <c r="X48" s="88">
        <v>3492865.9999999995</v>
      </c>
      <c r="Y48" s="16"/>
      <c r="Z48" s="95"/>
    </row>
    <row r="49" spans="1:26" s="2" customFormat="1" ht="14" customHeight="1">
      <c r="A49" s="94" t="s">
        <v>126</v>
      </c>
      <c r="B49" s="88">
        <v>130425.950951861</v>
      </c>
      <c r="C49" s="88">
        <v>332454.09801488998</v>
      </c>
      <c r="D49" s="88">
        <v>389461.795310685</v>
      </c>
      <c r="E49" s="88">
        <v>155190.37201866999</v>
      </c>
      <c r="F49" s="88">
        <v>45566.534762928903</v>
      </c>
      <c r="G49" s="88">
        <v>0</v>
      </c>
      <c r="H49" s="88">
        <v>0</v>
      </c>
      <c r="I49" s="88">
        <v>213221.66538522701</v>
      </c>
      <c r="J49" s="88">
        <v>203068.25274783501</v>
      </c>
      <c r="K49" s="88">
        <v>149577.103243527</v>
      </c>
      <c r="L49" s="88">
        <v>130425.950951861</v>
      </c>
      <c r="M49" s="88">
        <v>47877.880729164397</v>
      </c>
      <c r="N49" s="88">
        <v>38797.593004667702</v>
      </c>
      <c r="O49" s="88">
        <v>66038.456178157794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39623.073706894698</v>
      </c>
      <c r="X49" s="88">
        <v>1941728.7270063693</v>
      </c>
      <c r="Y49" s="16"/>
      <c r="Z49" s="95"/>
    </row>
    <row r="50" spans="1:26" ht="14" customHeight="1">
      <c r="A50" s="94" t="s">
        <v>127</v>
      </c>
      <c r="B50" s="88">
        <v>3997</v>
      </c>
      <c r="C50" s="88">
        <v>129078</v>
      </c>
      <c r="D50" s="88">
        <v>42383</v>
      </c>
      <c r="E50" s="88">
        <v>0</v>
      </c>
      <c r="F50" s="88">
        <v>0</v>
      </c>
      <c r="G50" s="88">
        <v>0</v>
      </c>
      <c r="H50" s="88">
        <v>48341</v>
      </c>
      <c r="I50" s="88">
        <v>12323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101750</v>
      </c>
      <c r="V50" s="88">
        <v>821053</v>
      </c>
      <c r="W50" s="88">
        <v>151593</v>
      </c>
      <c r="X50" s="88">
        <v>1310518</v>
      </c>
      <c r="Y50" s="16"/>
      <c r="Z50" s="95"/>
    </row>
    <row r="51" spans="1:26" ht="14" customHeight="1">
      <c r="A51" s="94" t="s">
        <v>128</v>
      </c>
      <c r="B51" s="88">
        <v>-67362.990893195907</v>
      </c>
      <c r="C51" s="88">
        <v>-109685.690986869</v>
      </c>
      <c r="D51" s="88">
        <v>-121898.59355473401</v>
      </c>
      <c r="E51" s="88">
        <v>-102772.727269209</v>
      </c>
      <c r="F51" s="88">
        <v>-135570.89957410601</v>
      </c>
      <c r="G51" s="88">
        <v>-122129.02567865601</v>
      </c>
      <c r="H51" s="88">
        <v>-132498.471255146</v>
      </c>
      <c r="I51" s="88">
        <v>-67362.990893195907</v>
      </c>
      <c r="J51" s="88">
        <v>-119747.893731462</v>
      </c>
      <c r="K51" s="88">
        <v>-184652.94196949</v>
      </c>
      <c r="L51" s="88">
        <v>-231123.420293759</v>
      </c>
      <c r="M51" s="88">
        <v>-146093.966566544</v>
      </c>
      <c r="N51" s="88">
        <v>-144250.50957516799</v>
      </c>
      <c r="O51" s="88">
        <v>-108994.394615103</v>
      </c>
      <c r="P51" s="88">
        <v>-238420.43755128901</v>
      </c>
      <c r="Q51" s="88">
        <v>-59374.677263900201</v>
      </c>
      <c r="R51" s="88">
        <v>-162992.322320823</v>
      </c>
      <c r="S51" s="88">
        <v>-75120.8723985697</v>
      </c>
      <c r="T51" s="88">
        <v>-89484.474789707296</v>
      </c>
      <c r="U51" s="88">
        <v>-81265.729036489502</v>
      </c>
      <c r="V51" s="88">
        <v>-130501.392847822</v>
      </c>
      <c r="W51" s="88">
        <v>-241339.24445430099</v>
      </c>
      <c r="X51" s="88">
        <v>-2872643.6675195396</v>
      </c>
      <c r="Y51" s="16"/>
      <c r="Z51" s="95"/>
    </row>
    <row r="52" spans="1:26" ht="14" customHeight="1">
      <c r="A52" s="94" t="s">
        <v>129</v>
      </c>
      <c r="B52" s="88">
        <v>0</v>
      </c>
      <c r="C52" s="88">
        <v>117820</v>
      </c>
      <c r="D52" s="88">
        <v>0</v>
      </c>
      <c r="E52" s="88">
        <v>109470</v>
      </c>
      <c r="F52" s="88">
        <v>5620258</v>
      </c>
      <c r="G52" s="88">
        <v>0</v>
      </c>
      <c r="H52" s="88">
        <v>0</v>
      </c>
      <c r="I52" s="88">
        <v>236570</v>
      </c>
      <c r="J52" s="88">
        <v>0</v>
      </c>
      <c r="K52" s="88">
        <v>0</v>
      </c>
      <c r="L52" s="88">
        <v>101817</v>
      </c>
      <c r="M52" s="88">
        <v>0</v>
      </c>
      <c r="N52" s="88">
        <v>0</v>
      </c>
      <c r="O52" s="88">
        <v>0</v>
      </c>
      <c r="P52" s="88">
        <v>2429971</v>
      </c>
      <c r="Q52" s="88">
        <v>0</v>
      </c>
      <c r="R52" s="88">
        <v>0</v>
      </c>
      <c r="S52" s="88">
        <v>138180</v>
      </c>
      <c r="T52" s="88">
        <v>0</v>
      </c>
      <c r="U52" s="88">
        <v>0</v>
      </c>
      <c r="V52" s="88">
        <v>0</v>
      </c>
      <c r="W52" s="88">
        <v>4546401</v>
      </c>
      <c r="X52" s="88">
        <v>13300487</v>
      </c>
      <c r="Y52" s="88"/>
      <c r="Z52" s="95"/>
    </row>
    <row r="53" spans="1:26" s="100" customFormat="1" ht="14" customHeight="1">
      <c r="A53" s="96" t="s">
        <v>130</v>
      </c>
      <c r="B53" s="97">
        <v>508247.22658251697</v>
      </c>
      <c r="C53" s="97">
        <v>493834.39138179203</v>
      </c>
      <c r="D53" s="97">
        <v>174108.736588734</v>
      </c>
      <c r="E53" s="97">
        <v>168517.71090503599</v>
      </c>
      <c r="F53" s="97">
        <v>225093.538663015</v>
      </c>
      <c r="G53" s="97">
        <v>321698.495176122</v>
      </c>
      <c r="H53" s="97">
        <v>47934.263739119699</v>
      </c>
      <c r="I53" s="97">
        <v>107276.17481602301</v>
      </c>
      <c r="J53" s="97">
        <v>365928.64131396799</v>
      </c>
      <c r="K53" s="97">
        <v>1194545.5422912601</v>
      </c>
      <c r="L53" s="97">
        <v>969377.35678249097</v>
      </c>
      <c r="M53" s="97">
        <v>2358764.33330297</v>
      </c>
      <c r="N53" s="97">
        <v>757871.50667167199</v>
      </c>
      <c r="O53" s="97">
        <v>167442.525329094</v>
      </c>
      <c r="P53" s="97">
        <v>4223497.2238374697</v>
      </c>
      <c r="Q53" s="97">
        <v>2145633.5826209099</v>
      </c>
      <c r="R53" s="97">
        <v>2465636.6804098599</v>
      </c>
      <c r="S53" s="97">
        <v>2625414.23467047</v>
      </c>
      <c r="T53" s="97">
        <v>452037.91106067301</v>
      </c>
      <c r="U53" s="97">
        <v>431.30011846119999</v>
      </c>
      <c r="V53" s="97">
        <v>715569.51655496506</v>
      </c>
      <c r="W53" s="97">
        <v>1511139.10718334</v>
      </c>
      <c r="X53" s="97">
        <v>21999999.999999963</v>
      </c>
      <c r="Y53" s="44"/>
      <c r="Z53" s="98"/>
    </row>
    <row r="54" spans="1:26" s="100" customFormat="1" ht="14" customHeight="1">
      <c r="A54" s="96" t="s">
        <v>131</v>
      </c>
      <c r="B54" s="97">
        <v>5240008.2438704604</v>
      </c>
      <c r="C54" s="97">
        <v>8263060.3152807001</v>
      </c>
      <c r="D54" s="97">
        <v>9188919.2025027908</v>
      </c>
      <c r="E54" s="97">
        <v>8536146.3876782507</v>
      </c>
      <c r="F54" s="97">
        <v>9679538.8831923101</v>
      </c>
      <c r="G54" s="97">
        <v>9275108.4861638304</v>
      </c>
      <c r="H54" s="97">
        <v>8977543.9194062203</v>
      </c>
      <c r="I54" s="97">
        <v>5126457.5088259298</v>
      </c>
      <c r="J54" s="97">
        <v>8180128.7837403398</v>
      </c>
      <c r="K54" s="97">
        <v>14005710.753733899</v>
      </c>
      <c r="L54" s="97">
        <v>19339170.425370801</v>
      </c>
      <c r="M54" s="97">
        <v>15955162.420879301</v>
      </c>
      <c r="N54" s="97">
        <v>12866431.884044601</v>
      </c>
      <c r="O54" s="97">
        <v>9087563.1460285094</v>
      </c>
      <c r="P54" s="97">
        <v>21004733.072617698</v>
      </c>
      <c r="Q54" s="97">
        <v>5627269.0356240096</v>
      </c>
      <c r="R54" s="97">
        <v>12651090.6663788</v>
      </c>
      <c r="S54" s="97">
        <v>8165823.4759371299</v>
      </c>
      <c r="T54" s="97">
        <v>8500146.0533823501</v>
      </c>
      <c r="U54" s="97">
        <v>5917720.87017598</v>
      </c>
      <c r="V54" s="97">
        <v>10336716.5042796</v>
      </c>
      <c r="W54" s="97">
        <v>28075549.960886199</v>
      </c>
      <c r="X54" s="97">
        <v>243999999.99999973</v>
      </c>
      <c r="Y54" s="44"/>
      <c r="Z54" s="98"/>
    </row>
    <row r="55" spans="1:26" s="100" customFormat="1" ht="14" customHeight="1">
      <c r="A55" s="96" t="s">
        <v>132</v>
      </c>
      <c r="B55" s="97">
        <v>8128804.4870289555</v>
      </c>
      <c r="C55" s="97">
        <v>14760679.506318662</v>
      </c>
      <c r="D55" s="97">
        <v>15646285.566160217</v>
      </c>
      <c r="E55" s="97">
        <v>13796983.767032962</v>
      </c>
      <c r="F55" s="97">
        <v>15033981.943525605</v>
      </c>
      <c r="G55" s="97">
        <v>13756858.102784144</v>
      </c>
      <c r="H55" s="97">
        <v>17470585.678220358</v>
      </c>
      <c r="I55" s="97">
        <v>10755443.744777234</v>
      </c>
      <c r="J55" s="97">
        <v>15064250.873440266</v>
      </c>
      <c r="K55" s="97">
        <v>20544829.018670835</v>
      </c>
      <c r="L55" s="97">
        <v>23940854.742526487</v>
      </c>
      <c r="M55" s="97">
        <v>15522299.346577566</v>
      </c>
      <c r="N55" s="97">
        <v>15608936.53341981</v>
      </c>
      <c r="O55" s="97">
        <v>11463005.073477382</v>
      </c>
      <c r="P55" s="97">
        <v>28521397.991399497</v>
      </c>
      <c r="Q55" s="97">
        <v>6307356.9655943401</v>
      </c>
      <c r="R55" s="97">
        <v>22877389.50920679</v>
      </c>
      <c r="S55" s="97">
        <v>8699331.427183846</v>
      </c>
      <c r="T55" s="97">
        <v>10332507.328083739</v>
      </c>
      <c r="U55" s="97">
        <v>8946613.4815378655</v>
      </c>
      <c r="V55" s="97">
        <v>21293508.263253089</v>
      </c>
      <c r="W55" s="97">
        <v>31330377.649780311</v>
      </c>
      <c r="X55" s="97">
        <v>349802281</v>
      </c>
      <c r="Y55" s="44"/>
      <c r="Z55" s="98"/>
    </row>
    <row r="56" spans="1:26" ht="14" customHeight="1">
      <c r="A56" s="94" t="s">
        <v>133</v>
      </c>
      <c r="B56" s="88">
        <v>7513376</v>
      </c>
      <c r="C56" s="88">
        <v>13701470</v>
      </c>
      <c r="D56" s="88">
        <v>11511604</v>
      </c>
      <c r="E56" s="88">
        <v>10507101</v>
      </c>
      <c r="F56" s="88">
        <v>13986588</v>
      </c>
      <c r="G56" s="88">
        <v>11587699</v>
      </c>
      <c r="H56" s="88">
        <v>15936571</v>
      </c>
      <c r="I56" s="88">
        <v>9080396</v>
      </c>
      <c r="J56" s="88">
        <v>12695407</v>
      </c>
      <c r="K56" s="88">
        <v>19013688</v>
      </c>
      <c r="L56" s="88">
        <v>22854573</v>
      </c>
      <c r="M56" s="88">
        <v>14258220</v>
      </c>
      <c r="N56" s="88">
        <v>12921868</v>
      </c>
      <c r="O56" s="88">
        <v>10854276</v>
      </c>
      <c r="P56" s="88">
        <v>24539012</v>
      </c>
      <c r="Q56" s="88">
        <v>6036763</v>
      </c>
      <c r="R56" s="88">
        <v>16421148</v>
      </c>
      <c r="S56" s="88">
        <v>8336973</v>
      </c>
      <c r="T56" s="88">
        <v>9495838</v>
      </c>
      <c r="U56" s="88">
        <v>7996073</v>
      </c>
      <c r="V56" s="88">
        <v>14058693</v>
      </c>
      <c r="W56" s="88">
        <v>29279144</v>
      </c>
      <c r="X56" s="88">
        <v>302586481</v>
      </c>
      <c r="Y56" s="16"/>
      <c r="Z56" s="95"/>
    </row>
    <row r="57" spans="1:26" ht="14" customHeight="1">
      <c r="A57" s="94" t="s">
        <v>134</v>
      </c>
      <c r="B57" s="88">
        <v>0</v>
      </c>
      <c r="C57" s="88">
        <v>0</v>
      </c>
      <c r="D57" s="88">
        <v>3489720</v>
      </c>
      <c r="E57" s="88">
        <v>1120683</v>
      </c>
      <c r="F57" s="88">
        <v>0</v>
      </c>
      <c r="G57" s="88">
        <v>1564492</v>
      </c>
      <c r="H57" s="88">
        <v>0</v>
      </c>
      <c r="I57" s="88">
        <v>952589</v>
      </c>
      <c r="J57" s="88">
        <v>637697</v>
      </c>
      <c r="K57" s="88">
        <v>0</v>
      </c>
      <c r="L57" s="88">
        <v>0</v>
      </c>
      <c r="M57" s="88">
        <v>0</v>
      </c>
      <c r="N57" s="88">
        <v>1587836</v>
      </c>
      <c r="O57" s="88">
        <v>0</v>
      </c>
      <c r="P57" s="88">
        <v>2056259</v>
      </c>
      <c r="Q57" s="88">
        <v>0</v>
      </c>
      <c r="R57" s="88">
        <v>5494448</v>
      </c>
      <c r="S57" s="88">
        <v>0</v>
      </c>
      <c r="T57" s="88">
        <v>0</v>
      </c>
      <c r="U57" s="88">
        <v>0</v>
      </c>
      <c r="V57" s="88">
        <v>6731306</v>
      </c>
      <c r="W57" s="88">
        <v>0</v>
      </c>
      <c r="X57" s="88">
        <v>23635030</v>
      </c>
      <c r="Y57" s="16"/>
      <c r="Z57" s="95"/>
    </row>
    <row r="58" spans="1:26" ht="14" customHeight="1">
      <c r="A58" s="94" t="s">
        <v>135</v>
      </c>
      <c r="B58" s="88">
        <v>370826.24359838001</v>
      </c>
      <c r="C58" s="88">
        <v>794304.19424309302</v>
      </c>
      <c r="D58" s="88">
        <v>513679.11580802198</v>
      </c>
      <c r="E58" s="88">
        <v>487131.908768275</v>
      </c>
      <c r="F58" s="88">
        <v>577848.91218237695</v>
      </c>
      <c r="G58" s="88">
        <v>441569.68535495602</v>
      </c>
      <c r="H58" s="88">
        <v>962222.92509865097</v>
      </c>
      <c r="I58" s="88">
        <v>488417.607659114</v>
      </c>
      <c r="J58" s="88">
        <v>635102.97317397594</v>
      </c>
      <c r="K58" s="88">
        <v>897035.81279143097</v>
      </c>
      <c r="L58" s="88">
        <v>711011.40672864998</v>
      </c>
      <c r="M58" s="88">
        <v>444305.29182803101</v>
      </c>
      <c r="N58" s="88">
        <v>474535.87362420198</v>
      </c>
      <c r="O58" s="88">
        <v>455439.44245054998</v>
      </c>
      <c r="P58" s="88">
        <v>755921.30580890505</v>
      </c>
      <c r="Q58" s="88">
        <v>145308.81938079701</v>
      </c>
      <c r="R58" s="88">
        <v>581476.66138984798</v>
      </c>
      <c r="S58" s="88">
        <v>214254.27010128699</v>
      </c>
      <c r="T58" s="88">
        <v>239864.42843253401</v>
      </c>
      <c r="U58" s="88">
        <v>369094.53151003597</v>
      </c>
      <c r="V58" s="88">
        <v>393802.48022897303</v>
      </c>
      <c r="W58" s="88">
        <v>1046846.1098379</v>
      </c>
      <c r="X58" s="88">
        <v>11999999.999999989</v>
      </c>
      <c r="Y58" s="16"/>
      <c r="Z58" s="95"/>
    </row>
    <row r="59" spans="1:26" ht="14" customHeight="1">
      <c r="A59" s="94" t="s">
        <v>136</v>
      </c>
      <c r="B59" s="88">
        <v>244602.24343057501</v>
      </c>
      <c r="C59" s="88">
        <v>264905.31207557098</v>
      </c>
      <c r="D59" s="88">
        <v>131282.45035219501</v>
      </c>
      <c r="E59" s="88">
        <v>536831.85826468701</v>
      </c>
      <c r="F59" s="88">
        <v>469545.03134322801</v>
      </c>
      <c r="G59" s="88">
        <v>163097.41742918899</v>
      </c>
      <c r="H59" s="88">
        <v>571791.75312170596</v>
      </c>
      <c r="I59" s="88">
        <v>234041.13711811899</v>
      </c>
      <c r="J59" s="88">
        <v>1096043.9002662899</v>
      </c>
      <c r="K59" s="88">
        <v>634105.20587940502</v>
      </c>
      <c r="L59" s="88">
        <v>375270.33579783503</v>
      </c>
      <c r="M59" s="88">
        <v>680182.05474953505</v>
      </c>
      <c r="N59" s="88">
        <v>328754.65979560901</v>
      </c>
      <c r="O59" s="88">
        <v>153289.631026833</v>
      </c>
      <c r="P59" s="88">
        <v>1170205.6855905899</v>
      </c>
      <c r="Q59" s="88">
        <v>125285.146213543</v>
      </c>
      <c r="R59" s="88">
        <v>380316.84781694401</v>
      </c>
      <c r="S59" s="88">
        <v>148104.15708256001</v>
      </c>
      <c r="T59" s="88">
        <v>596804.89965120505</v>
      </c>
      <c r="U59" s="88">
        <v>581445.95002782904</v>
      </c>
      <c r="V59" s="88">
        <v>109706.78302411801</v>
      </c>
      <c r="W59" s="88">
        <v>1004387.53994241</v>
      </c>
      <c r="X59" s="88">
        <v>9999999.9999999758</v>
      </c>
      <c r="Y59" s="16"/>
      <c r="Z59" s="95"/>
    </row>
    <row r="60" spans="1:26" ht="14" customHeight="1">
      <c r="A60" s="94" t="s">
        <v>137</v>
      </c>
      <c r="B60" s="88">
        <v>0</v>
      </c>
      <c r="C60" s="88">
        <v>0</v>
      </c>
      <c r="D60" s="88">
        <v>0</v>
      </c>
      <c r="E60" s="88">
        <v>1145236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139592</v>
      </c>
      <c r="N60" s="88">
        <v>295942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1580770</v>
      </c>
      <c r="Y60" s="16"/>
      <c r="Z60" s="95"/>
    </row>
    <row r="61" spans="1:26" s="102" customFormat="1" ht="16.5" customHeight="1">
      <c r="A61" s="108" t="s">
        <v>138</v>
      </c>
      <c r="B61" s="109">
        <v>159692280.17894188</v>
      </c>
      <c r="C61" s="109">
        <v>285014085.38950765</v>
      </c>
      <c r="D61" s="109">
        <v>258254030.75144488</v>
      </c>
      <c r="E61" s="109">
        <v>232882359.76695359</v>
      </c>
      <c r="F61" s="109">
        <v>327769719.51773083</v>
      </c>
      <c r="G61" s="109">
        <v>286508436.3477276</v>
      </c>
      <c r="H61" s="109">
        <v>301932595.80537736</v>
      </c>
      <c r="I61" s="109">
        <v>166372336.6973013</v>
      </c>
      <c r="J61" s="109">
        <v>279063870.95123094</v>
      </c>
      <c r="K61" s="109">
        <v>422877892.5094471</v>
      </c>
      <c r="L61" s="109">
        <v>523207127.44653529</v>
      </c>
      <c r="M61" s="109">
        <v>330161882.11128068</v>
      </c>
      <c r="N61" s="109">
        <v>313658386.51661563</v>
      </c>
      <c r="O61" s="109">
        <v>278710964.75865406</v>
      </c>
      <c r="P61" s="109">
        <v>557534644.41166162</v>
      </c>
      <c r="Q61" s="109">
        <v>138749976.78122634</v>
      </c>
      <c r="R61" s="109">
        <v>408420143.4767729</v>
      </c>
      <c r="S61" s="109">
        <v>162714065.74254948</v>
      </c>
      <c r="T61" s="109">
        <v>210729061.58227187</v>
      </c>
      <c r="U61" s="109">
        <v>181778478.62314308</v>
      </c>
      <c r="V61" s="109">
        <v>355435915.16820234</v>
      </c>
      <c r="W61" s="109">
        <v>763975894.46541452</v>
      </c>
      <c r="X61" s="109">
        <v>6945444148.9999905</v>
      </c>
      <c r="Y61" s="23"/>
      <c r="Z61" s="101"/>
    </row>
    <row r="62" spans="1:26" ht="15.5"/>
    <row r="63" spans="1:26" ht="15.5">
      <c r="D63" s="103"/>
    </row>
    <row r="64" spans="1:26" ht="15.5">
      <c r="A64" s="104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ht="15.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ht="15.5">
      <c r="A66" s="104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ht="15.5">
      <c r="A67" s="105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ht="15.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ht="15.5">
      <c r="A69" s="105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ht="15.5">
      <c r="A70" s="105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ht="15.5">
      <c r="A71" s="105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ht="15.5">
      <c r="A72" s="105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ht="15.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ht="15.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ht="15.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ht="15.5">
      <c r="A76" s="105"/>
    </row>
    <row r="77" spans="1:24" ht="15.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ht="15.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ht="15.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ht="15.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15.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ht="15.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ht="15.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ht="15.5">
      <c r="A84" s="105"/>
    </row>
    <row r="85" spans="1:24" ht="15.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ht="15.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ht="15.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ht="15.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ht="15.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ht="15.7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ht="15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ht="15.75" customHeight="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ht="15.75" customHeight="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ht="15.75" customHeight="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ht="15.75" customHeight="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ht="15.75" customHeight="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2:24" ht="15.75" customHeight="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2:24" ht="15.75" customHeight="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2:24" ht="15.75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2:24" ht="15.75" customHeight="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2:24" ht="15.75" customHeight="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2:24" ht="15.75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2:24" ht="15.75" customHeight="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2:24" ht="15.75" customHeight="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2:24" ht="15.75" customHeight="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2:24" ht="15.75" customHeight="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2:24" ht="15.75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2:24" ht="15.75" customHeight="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2:24" ht="15.75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2:24" ht="15.75" customHeight="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2:24" ht="15.75" customHeight="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</row>
    <row r="112" spans="2:24" ht="15.75" customHeight="1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</row>
    <row r="113" spans="1:24" ht="15.75" customHeight="1"/>
    <row r="114" spans="1:24" ht="15.75" customHeight="1">
      <c r="A114" s="9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ht="15.75" customHeight="1">
      <c r="A115" s="9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ht="9.75" customHeight="1">
      <c r="A116" s="9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ht="9.75" customHeight="1">
      <c r="A117" s="9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</row>
    <row r="118" spans="1:24" ht="9.75" customHeight="1">
      <c r="A118" s="9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ht="9.75" customHeight="1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</row>
    <row r="120" spans="1:24" ht="9.75" customHeight="1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</row>
    <row r="121" spans="1:24" ht="9.75" customHeight="1">
      <c r="A121" s="105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</row>
    <row r="122" spans="1:24" ht="9.75" customHeight="1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</row>
    <row r="123" spans="1:24" ht="9.75" customHeight="1">
      <c r="A123" s="105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</row>
    <row r="124" spans="1:24" ht="9.75" customHeight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</row>
    <row r="125" spans="1:24" ht="9.75" customHeight="1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</row>
    <row r="126" spans="1:24" ht="9.7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</row>
    <row r="127" spans="1:24" ht="9.75" customHeight="1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</row>
    <row r="128" spans="1:24" ht="9.75" customHeight="1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</row>
    <row r="129" spans="1:24" ht="9.75" customHeight="1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</row>
    <row r="130" spans="1:24" ht="9.75" customHeight="1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</row>
    <row r="131" spans="1:24" ht="9.75" customHeight="1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</row>
    <row r="132" spans="1:24" ht="9.75" customHeight="1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</row>
    <row r="133" spans="1:24" ht="9.75" customHeight="1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</row>
    <row r="134" spans="1:24" ht="9.75" customHeight="1">
      <c r="A134" s="105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1:24" ht="9.7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</row>
    <row r="136" spans="1:24" ht="9.75" customHeight="1">
      <c r="A136" s="105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</row>
    <row r="137" spans="1:24" ht="9.75" customHeight="1">
      <c r="A137" s="105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</row>
    <row r="138" spans="1:24" ht="9.75" customHeight="1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</row>
    <row r="139" spans="1:24" ht="9.75" customHeight="1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</row>
    <row r="140" spans="1:24" ht="9.75" customHeight="1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</row>
    <row r="141" spans="1:24" ht="9.75" customHeight="1">
      <c r="A141" s="105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</row>
    <row r="142" spans="1:24" ht="9.75" customHeight="1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</row>
    <row r="143" spans="1:24" ht="9.75" customHeight="1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</row>
    <row r="144" spans="1:24" ht="9.75" customHeight="1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</row>
    <row r="145" spans="2:24" ht="9.75" customHeight="1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</row>
    <row r="146" spans="2:24" ht="9.75" customHeight="1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</row>
    <row r="147" spans="2:24" ht="9.75" customHeight="1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</row>
    <row r="148" spans="2:24" ht="9.75" customHeight="1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</row>
    <row r="149" spans="2:24" ht="9.75" customHeight="1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</row>
    <row r="150" spans="2:24" ht="9.75" customHeight="1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</row>
    <row r="151" spans="2:24" ht="9.75" customHeight="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2:24" ht="9.75" customHeight="1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</row>
    <row r="153" spans="2:24" ht="9.75" customHeight="1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</row>
    <row r="154" spans="2:24" ht="9.75" customHeight="1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</row>
    <row r="155" spans="2:24" ht="9.7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</row>
    <row r="156" spans="2:24" ht="9.7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</row>
    <row r="157" spans="2:24" ht="9.75" customHeight="1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2:24" ht="9.75" customHeight="1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</row>
    <row r="159" spans="2:24" ht="9.75" customHeight="1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</row>
    <row r="160" spans="2:24" ht="9.75" customHeight="1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</row>
    <row r="161" spans="2:24" ht="9.75" customHeight="1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</row>
    <row r="162" spans="2:24" ht="9.75" customHeight="1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</row>
    <row r="163" spans="2:24" ht="9.75" customHeight="1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2:24" ht="9.75" customHeight="1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2:24" ht="9.75" customHeight="1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2:24" ht="9.75" customHeight="1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2:24" ht="9.75" customHeight="1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2:24" ht="9.75" customHeight="1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2:24" ht="9.75" customHeight="1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2:24" ht="9.75" customHeight="1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2:24" ht="9.75" customHeight="1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2:24" ht="9.75" customHeight="1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2:24" ht="9.75" customHeight="1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2:24" ht="9.75" customHeight="1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</row>
    <row r="175" spans="2:24" ht="9.75" customHeight="1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</row>
    <row r="176" spans="2:24" ht="9.75" customHeight="1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</row>
    <row r="177" spans="2:24" ht="9.75" customHeight="1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</row>
    <row r="178" spans="2:24" ht="9.75" customHeight="1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</row>
    <row r="179" spans="2:24" ht="9.75" customHeight="1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</row>
    <row r="180" spans="2:24" ht="9.75" customHeight="1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</row>
    <row r="181" spans="2:24" ht="9.75" customHeight="1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</row>
    <row r="182" spans="2:24" ht="9.75" customHeight="1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</row>
    <row r="183" spans="2:24" ht="9.75" customHeight="1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</row>
    <row r="184" spans="2:24" ht="9.75" customHeight="1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</row>
    <row r="185" spans="2:24" ht="9.75" customHeight="1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</row>
    <row r="186" spans="2:24" ht="9.75" customHeight="1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2:24" ht="9.75" customHeight="1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</row>
  </sheetData>
  <phoneticPr fontId="7" type="noConversion"/>
  <conditionalFormatting sqref="X2:X3">
    <cfRule type="expression" dxfId="72" priority="1" stopIfTrue="1">
      <formula>#REF!&gt;0</formula>
    </cfRule>
  </conditionalFormatting>
  <pageMargins left="0.19685039370078741" right="0.19685039370078741" top="0.39370078740157483" bottom="0.39370078740157483" header="0.51181102362204722" footer="0.39370078740157483"/>
  <pageSetup paperSize="9" scale="45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I55"/>
  <sheetViews>
    <sheetView showGridLines="0" zoomScale="80" zoomScaleNormal="80" workbookViewId="0">
      <selection activeCell="E8" sqref="E8"/>
    </sheetView>
  </sheetViews>
  <sheetFormatPr defaultRowHeight="15.5"/>
  <cols>
    <col min="1" max="1" width="24.4609375" style="4" customWidth="1"/>
    <col min="2" max="5" width="11.921875" style="4" customWidth="1"/>
    <col min="6" max="6" width="14.921875" style="4" customWidth="1"/>
    <col min="7" max="7" width="11.921875" style="4" customWidth="1"/>
    <col min="8" max="8" width="9.23046875" style="4"/>
    <col min="9" max="9" width="5.53515625" style="4" bestFit="1" customWidth="1"/>
    <col min="10" max="16384" width="9.23046875" style="4"/>
  </cols>
  <sheetData>
    <row r="1" spans="1:9" s="1" customFormat="1" ht="19">
      <c r="A1" s="73" t="s">
        <v>29</v>
      </c>
    </row>
    <row r="2" spans="1:9" s="1" customFormat="1" ht="21" customHeight="1">
      <c r="A2" s="18" t="s">
        <v>52</v>
      </c>
      <c r="B2" s="45"/>
      <c r="C2" s="45"/>
      <c r="D2" s="45"/>
      <c r="E2" s="45"/>
      <c r="F2" s="45"/>
      <c r="G2" s="46"/>
      <c r="H2" s="22"/>
    </row>
    <row r="3" spans="1:9" s="55" customFormat="1" ht="39">
      <c r="A3" s="47" t="s">
        <v>35</v>
      </c>
      <c r="B3" s="37" t="s">
        <v>144</v>
      </c>
      <c r="C3" s="37" t="s">
        <v>139</v>
      </c>
      <c r="D3" s="37" t="s">
        <v>143</v>
      </c>
      <c r="E3" s="37" t="s">
        <v>140</v>
      </c>
      <c r="F3" s="37" t="s">
        <v>141</v>
      </c>
      <c r="G3" s="37" t="s">
        <v>142</v>
      </c>
    </row>
    <row r="4" spans="1:9" s="1" customFormat="1" ht="12.5">
      <c r="A4" s="1" t="s">
        <v>36</v>
      </c>
      <c r="B4" s="51">
        <v>31079.930000000004</v>
      </c>
      <c r="C4" s="17">
        <v>159692280.17894202</v>
      </c>
      <c r="D4" s="17">
        <v>45143281.749947041</v>
      </c>
      <c r="E4" s="17">
        <v>89056039</v>
      </c>
      <c r="F4" s="16">
        <v>25492959</v>
      </c>
      <c r="G4" s="16">
        <v>114548998</v>
      </c>
      <c r="I4" s="110"/>
    </row>
    <row r="5" spans="1:9" s="1" customFormat="1" ht="12.5">
      <c r="A5" s="1" t="s">
        <v>0</v>
      </c>
      <c r="B5" s="51">
        <v>49434.899999999994</v>
      </c>
      <c r="C5" s="17">
        <v>285014085.38950771</v>
      </c>
      <c r="D5" s="17">
        <v>71803688.714242801</v>
      </c>
      <c r="E5" s="17">
        <v>167691306</v>
      </c>
      <c r="F5" s="16">
        <v>45519091</v>
      </c>
      <c r="G5" s="16">
        <v>213210397</v>
      </c>
      <c r="I5" s="110"/>
    </row>
    <row r="6" spans="1:9" s="1" customFormat="1" ht="12.5">
      <c r="A6" s="1" t="s">
        <v>1</v>
      </c>
      <c r="B6" s="51">
        <v>51598.55</v>
      </c>
      <c r="C6" s="17">
        <v>258254030.75144508</v>
      </c>
      <c r="D6" s="17">
        <v>74946368.30065994</v>
      </c>
      <c r="E6" s="17">
        <v>140001642</v>
      </c>
      <c r="F6" s="16">
        <v>43306020</v>
      </c>
      <c r="G6" s="16">
        <v>183307662</v>
      </c>
      <c r="I6" s="110"/>
    </row>
    <row r="7" spans="1:9" s="1" customFormat="1" ht="12.5">
      <c r="A7" s="1" t="s">
        <v>37</v>
      </c>
      <c r="B7" s="51">
        <v>40788.810000000005</v>
      </c>
      <c r="C7" s="17">
        <v>232882359.76695374</v>
      </c>
      <c r="D7" s="17">
        <v>59245331.056892902</v>
      </c>
      <c r="E7" s="17">
        <v>139186421</v>
      </c>
      <c r="F7" s="16">
        <v>34450608</v>
      </c>
      <c r="G7" s="16">
        <v>173637029</v>
      </c>
      <c r="I7" s="110"/>
    </row>
    <row r="8" spans="1:9" s="1" customFormat="1" ht="12.5">
      <c r="A8" s="1" t="s">
        <v>38</v>
      </c>
      <c r="B8" s="51">
        <v>65815.19</v>
      </c>
      <c r="C8" s="17">
        <v>327769719.51773119</v>
      </c>
      <c r="D8" s="17">
        <v>95595893.092304155</v>
      </c>
      <c r="E8" s="17">
        <v>176524251</v>
      </c>
      <c r="F8" s="16">
        <v>55649575</v>
      </c>
      <c r="G8" s="16">
        <v>232173826</v>
      </c>
      <c r="I8" s="110"/>
    </row>
    <row r="9" spans="1:9" s="1" customFormat="1" ht="12.5">
      <c r="A9" s="1" t="s">
        <v>39</v>
      </c>
      <c r="B9" s="51">
        <v>54698.22</v>
      </c>
      <c r="C9" s="17">
        <v>286508436.3477273</v>
      </c>
      <c r="D9" s="17">
        <v>79448607.402931347</v>
      </c>
      <c r="E9" s="17">
        <v>159225875</v>
      </c>
      <c r="F9" s="16">
        <v>47833954</v>
      </c>
      <c r="G9" s="16">
        <v>207059829</v>
      </c>
      <c r="I9" s="110"/>
    </row>
    <row r="10" spans="1:9" s="1" customFormat="1" ht="12.5">
      <c r="A10" s="1" t="s">
        <v>2</v>
      </c>
      <c r="B10" s="51">
        <v>63116.360000000008</v>
      </c>
      <c r="C10" s="17">
        <v>301932595.80537754</v>
      </c>
      <c r="D10" s="17">
        <v>91675870.007142469</v>
      </c>
      <c r="E10" s="17">
        <v>161510220</v>
      </c>
      <c r="F10" s="16">
        <v>48746506</v>
      </c>
      <c r="G10" s="16">
        <v>210256726</v>
      </c>
      <c r="I10" s="110"/>
    </row>
    <row r="11" spans="1:9" s="1" customFormat="1" ht="12.5">
      <c r="A11" s="1" t="s">
        <v>3</v>
      </c>
      <c r="B11" s="51">
        <v>32326.269999999997</v>
      </c>
      <c r="C11" s="17">
        <v>166372336.69730154</v>
      </c>
      <c r="D11" s="17">
        <v>46953577.904932871</v>
      </c>
      <c r="E11" s="17">
        <v>92336424</v>
      </c>
      <c r="F11" s="16">
        <v>27082335</v>
      </c>
      <c r="G11" s="16">
        <v>119418759</v>
      </c>
      <c r="I11" s="110"/>
    </row>
    <row r="12" spans="1:9" s="1" customFormat="1" ht="12.5">
      <c r="A12" s="1" t="s">
        <v>40</v>
      </c>
      <c r="B12" s="51">
        <v>57012.85</v>
      </c>
      <c r="C12" s="17">
        <v>279063870.95123118</v>
      </c>
      <c r="D12" s="17">
        <v>82810583.901491016</v>
      </c>
      <c r="E12" s="17">
        <v>150382836</v>
      </c>
      <c r="F12" s="16">
        <v>45870451</v>
      </c>
      <c r="G12" s="16">
        <v>196253287</v>
      </c>
      <c r="I12" s="110"/>
    </row>
    <row r="13" spans="1:9" s="1" customFormat="1" ht="12.5">
      <c r="A13" s="1" t="s">
        <v>41</v>
      </c>
      <c r="B13" s="51">
        <v>76613.919999999998</v>
      </c>
      <c r="C13" s="17">
        <v>422877892.50944674</v>
      </c>
      <c r="D13" s="17">
        <v>111280938.42321724</v>
      </c>
      <c r="E13" s="17">
        <v>243374347</v>
      </c>
      <c r="F13" s="16">
        <v>68222607</v>
      </c>
      <c r="G13" s="16">
        <v>311596954</v>
      </c>
      <c r="I13" s="110"/>
    </row>
    <row r="14" spans="1:9" s="1" customFormat="1" ht="12.5">
      <c r="A14" s="1" t="s">
        <v>42</v>
      </c>
      <c r="B14" s="51">
        <v>94060.59</v>
      </c>
      <c r="C14" s="17">
        <v>523207127.44653463</v>
      </c>
      <c r="D14" s="17">
        <v>136622048.88930735</v>
      </c>
      <c r="E14" s="17">
        <v>297417984</v>
      </c>
      <c r="F14" s="16">
        <v>89167095</v>
      </c>
      <c r="G14" s="16">
        <v>386585079</v>
      </c>
      <c r="I14" s="110"/>
    </row>
    <row r="15" spans="1:9" s="1" customFormat="1" ht="12.5">
      <c r="A15" s="1" t="s">
        <v>43</v>
      </c>
      <c r="B15" s="51">
        <v>49634.540000000008</v>
      </c>
      <c r="C15" s="17">
        <v>330161882.11128068</v>
      </c>
      <c r="D15" s="17">
        <v>72093663.78074263</v>
      </c>
      <c r="E15" s="17">
        <v>206147425</v>
      </c>
      <c r="F15" s="16">
        <v>51920793</v>
      </c>
      <c r="G15" s="16">
        <v>258068218</v>
      </c>
      <c r="I15" s="110"/>
    </row>
    <row r="16" spans="1:9" s="1" customFormat="1" ht="12.5">
      <c r="A16" s="1" t="s">
        <v>44</v>
      </c>
      <c r="B16" s="51">
        <v>55969.25</v>
      </c>
      <c r="C16" s="17">
        <v>313658386.51661563</v>
      </c>
      <c r="D16" s="17">
        <v>81294765.531428903</v>
      </c>
      <c r="E16" s="17">
        <v>179590994</v>
      </c>
      <c r="F16" s="16">
        <v>52772627</v>
      </c>
      <c r="G16" s="16">
        <v>232363621</v>
      </c>
      <c r="I16" s="110"/>
    </row>
    <row r="17" spans="1:9" s="1" customFormat="1" ht="12.5">
      <c r="A17" s="1" t="s">
        <v>45</v>
      </c>
      <c r="B17" s="51">
        <v>63821.39</v>
      </c>
      <c r="C17" s="17">
        <v>278710964.7586543</v>
      </c>
      <c r="D17" s="17">
        <v>92699918.900822878</v>
      </c>
      <c r="E17" s="17">
        <v>138060567</v>
      </c>
      <c r="F17" s="16">
        <v>47950479</v>
      </c>
      <c r="G17" s="16">
        <v>186011046</v>
      </c>
      <c r="I17" s="110"/>
    </row>
    <row r="18" spans="1:9" s="1" customFormat="1" ht="12.5">
      <c r="A18" s="1" t="s">
        <v>4</v>
      </c>
      <c r="B18" s="51">
        <v>79932.7</v>
      </c>
      <c r="C18" s="17">
        <v>557534644.41166079</v>
      </c>
      <c r="D18" s="17">
        <v>116101432.56867024</v>
      </c>
      <c r="E18" s="17">
        <v>355814532</v>
      </c>
      <c r="F18" s="16">
        <v>85618680</v>
      </c>
      <c r="G18" s="16">
        <v>441433212</v>
      </c>
      <c r="I18" s="110"/>
    </row>
    <row r="19" spans="1:9" s="1" customFormat="1" ht="12.5">
      <c r="A19" s="1" t="s">
        <v>46</v>
      </c>
      <c r="B19" s="51">
        <v>19369.82</v>
      </c>
      <c r="C19" s="17">
        <v>138749976.78122652</v>
      </c>
      <c r="D19" s="17">
        <v>28134466.252200667</v>
      </c>
      <c r="E19" s="17">
        <v>89389311</v>
      </c>
      <c r="F19" s="16">
        <v>21226200</v>
      </c>
      <c r="G19" s="16">
        <v>110615511</v>
      </c>
      <c r="I19" s="110"/>
    </row>
    <row r="20" spans="1:9" s="1" customFormat="1" ht="12.5">
      <c r="A20" s="1" t="s">
        <v>47</v>
      </c>
      <c r="B20" s="51">
        <v>62628.42</v>
      </c>
      <c r="C20" s="17">
        <v>408420143.47677231</v>
      </c>
      <c r="D20" s="17">
        <v>90967142.127219006</v>
      </c>
      <c r="E20" s="17">
        <v>253136418</v>
      </c>
      <c r="F20" s="16">
        <v>64316583</v>
      </c>
      <c r="G20" s="16">
        <v>317453001</v>
      </c>
      <c r="I20" s="110"/>
    </row>
    <row r="21" spans="1:9" s="1" customFormat="1" ht="12.5">
      <c r="A21" s="1" t="s">
        <v>5</v>
      </c>
      <c r="B21" s="51">
        <v>21975.63</v>
      </c>
      <c r="C21" s="17">
        <v>162714065.74254975</v>
      </c>
      <c r="D21" s="17">
        <v>31919378.734848779</v>
      </c>
      <c r="E21" s="17">
        <v>105614245</v>
      </c>
      <c r="F21" s="16">
        <v>25180442</v>
      </c>
      <c r="G21" s="16">
        <v>130794687</v>
      </c>
      <c r="I21" s="110"/>
    </row>
    <row r="22" spans="1:9" s="1" customFormat="1" ht="12.5">
      <c r="A22" s="1" t="s">
        <v>6</v>
      </c>
      <c r="B22" s="51">
        <v>34844.97</v>
      </c>
      <c r="C22" s="17">
        <v>210729061.58227193</v>
      </c>
      <c r="D22" s="17">
        <v>50611963.999869116</v>
      </c>
      <c r="E22" s="17">
        <v>126468321</v>
      </c>
      <c r="F22" s="16">
        <v>33648777</v>
      </c>
      <c r="G22" s="16">
        <v>160117098</v>
      </c>
      <c r="I22" s="110"/>
    </row>
    <row r="23" spans="1:9" s="1" customFormat="1" ht="12.5">
      <c r="A23" s="1" t="s">
        <v>48</v>
      </c>
      <c r="B23" s="51">
        <v>47851.31</v>
      </c>
      <c r="C23" s="17">
        <v>181778478.62314323</v>
      </c>
      <c r="D23" s="17">
        <v>69503540.369429976</v>
      </c>
      <c r="E23" s="17">
        <v>77521634</v>
      </c>
      <c r="F23" s="16">
        <v>34753304</v>
      </c>
      <c r="G23" s="16">
        <v>112274938</v>
      </c>
      <c r="I23" s="110"/>
    </row>
    <row r="24" spans="1:9" s="1" customFormat="1" ht="12.5">
      <c r="A24" s="1" t="s">
        <v>49</v>
      </c>
      <c r="B24" s="51">
        <v>61841.18</v>
      </c>
      <c r="C24" s="16">
        <v>355435915.16820198</v>
      </c>
      <c r="D24" s="16">
        <v>89823684.04591611</v>
      </c>
      <c r="E24" s="17">
        <v>211657841</v>
      </c>
      <c r="F24" s="16">
        <v>53954390</v>
      </c>
      <c r="G24" s="16">
        <v>265612231</v>
      </c>
      <c r="I24" s="110"/>
    </row>
    <row r="25" spans="1:9" s="1" customFormat="1" ht="12.5">
      <c r="A25" s="1" t="s">
        <v>50</v>
      </c>
      <c r="B25" s="51">
        <v>150955.13999999998</v>
      </c>
      <c r="C25" s="16">
        <v>763975894.4654144</v>
      </c>
      <c r="D25" s="16">
        <v>219260803.2457827</v>
      </c>
      <c r="E25" s="17">
        <v>413533567</v>
      </c>
      <c r="F25" s="16">
        <v>131181524</v>
      </c>
      <c r="G25" s="16">
        <v>544715091</v>
      </c>
      <c r="I25" s="110"/>
    </row>
    <row r="26" spans="1:9" s="42" customFormat="1" ht="15.75" customHeight="1">
      <c r="A26" s="114" t="s">
        <v>51</v>
      </c>
      <c r="B26" s="115">
        <v>1265369.9399999997</v>
      </c>
      <c r="C26" s="116">
        <v>6945444148.9999895</v>
      </c>
      <c r="D26" s="116">
        <v>1837936949</v>
      </c>
      <c r="E26" s="116">
        <v>3973642200</v>
      </c>
      <c r="F26" s="116">
        <v>1133865000</v>
      </c>
      <c r="G26" s="116">
        <v>5107507200</v>
      </c>
      <c r="I26" s="110"/>
    </row>
    <row r="27" spans="1:9" s="1" customFormat="1" ht="12.5"/>
    <row r="28" spans="1:9" s="1" customFormat="1" ht="12.5">
      <c r="A28" s="49"/>
    </row>
    <row r="29" spans="1:9" s="1" customFormat="1" ht="12.5">
      <c r="A29" s="49"/>
    </row>
    <row r="30" spans="1:9" s="1" customFormat="1" ht="12.5">
      <c r="A30" s="49"/>
    </row>
    <row r="31" spans="1:9" s="1" customFormat="1" ht="12.5"/>
    <row r="32" spans="1:9" s="1" customFormat="1" ht="12.5"/>
    <row r="33" spans="2:6" s="1" customFormat="1" ht="12.5">
      <c r="C33" s="111"/>
      <c r="D33" s="111"/>
      <c r="E33" s="112"/>
      <c r="F33" s="113"/>
    </row>
    <row r="34" spans="2:6">
      <c r="B34" s="1"/>
      <c r="C34" s="111"/>
      <c r="D34" s="111"/>
      <c r="E34" s="112"/>
      <c r="F34" s="113"/>
    </row>
    <row r="35" spans="2:6">
      <c r="B35" s="1"/>
      <c r="C35" s="111"/>
      <c r="D35" s="111"/>
      <c r="E35" s="112"/>
      <c r="F35" s="113"/>
    </row>
    <row r="36" spans="2:6">
      <c r="B36" s="1"/>
      <c r="C36" s="111"/>
      <c r="D36" s="111"/>
      <c r="E36" s="112"/>
      <c r="F36" s="113"/>
    </row>
    <row r="37" spans="2:6">
      <c r="B37" s="1"/>
      <c r="C37" s="111"/>
      <c r="D37" s="111"/>
      <c r="E37" s="112"/>
      <c r="F37" s="113"/>
    </row>
    <row r="38" spans="2:6">
      <c r="B38" s="1"/>
      <c r="C38" s="111"/>
      <c r="D38" s="111"/>
      <c r="E38" s="112"/>
      <c r="F38" s="113"/>
    </row>
    <row r="39" spans="2:6">
      <c r="B39" s="1"/>
      <c r="C39" s="111"/>
      <c r="D39" s="111"/>
      <c r="E39" s="112"/>
      <c r="F39" s="113"/>
    </row>
    <row r="40" spans="2:6">
      <c r="B40" s="1"/>
      <c r="C40" s="111"/>
      <c r="D40" s="111"/>
      <c r="E40" s="112"/>
      <c r="F40" s="113"/>
    </row>
    <row r="41" spans="2:6">
      <c r="B41" s="1"/>
      <c r="C41" s="111"/>
      <c r="D41" s="111"/>
      <c r="E41" s="112"/>
      <c r="F41" s="113"/>
    </row>
    <row r="42" spans="2:6">
      <c r="B42" s="1"/>
      <c r="C42" s="111"/>
      <c r="D42" s="111"/>
      <c r="E42" s="112"/>
      <c r="F42" s="113"/>
    </row>
    <row r="43" spans="2:6">
      <c r="B43" s="1"/>
      <c r="C43" s="111"/>
      <c r="D43" s="111"/>
      <c r="E43" s="112"/>
      <c r="F43" s="113"/>
    </row>
    <row r="44" spans="2:6">
      <c r="B44" s="1"/>
      <c r="C44" s="111"/>
      <c r="D44" s="111"/>
      <c r="E44" s="112"/>
      <c r="F44" s="113"/>
    </row>
    <row r="45" spans="2:6">
      <c r="B45" s="1"/>
      <c r="C45" s="111"/>
      <c r="D45" s="111"/>
      <c r="E45" s="112"/>
      <c r="F45" s="113"/>
    </row>
    <row r="46" spans="2:6">
      <c r="B46" s="1"/>
      <c r="C46" s="111"/>
      <c r="D46" s="111"/>
      <c r="E46" s="112"/>
      <c r="F46" s="113"/>
    </row>
    <row r="47" spans="2:6">
      <c r="B47" s="1"/>
      <c r="C47" s="111"/>
      <c r="D47" s="111"/>
      <c r="E47" s="112"/>
      <c r="F47" s="113"/>
    </row>
    <row r="48" spans="2:6">
      <c r="B48" s="1"/>
      <c r="C48" s="111"/>
      <c r="D48" s="111"/>
      <c r="E48" s="112"/>
      <c r="F48" s="113"/>
    </row>
    <row r="49" spans="2:6">
      <c r="B49" s="1"/>
      <c r="C49" s="111"/>
      <c r="D49" s="111"/>
      <c r="E49" s="112"/>
      <c r="F49" s="113"/>
    </row>
    <row r="50" spans="2:6">
      <c r="B50" s="1"/>
      <c r="C50" s="111"/>
      <c r="D50" s="111"/>
      <c r="E50" s="112"/>
      <c r="F50" s="113"/>
    </row>
    <row r="51" spans="2:6">
      <c r="B51" s="1"/>
      <c r="C51" s="111"/>
      <c r="D51" s="111"/>
      <c r="E51" s="112"/>
      <c r="F51" s="113"/>
    </row>
    <row r="52" spans="2:6">
      <c r="B52" s="1"/>
      <c r="C52" s="111"/>
      <c r="D52" s="111"/>
      <c r="E52" s="112"/>
      <c r="F52" s="113"/>
    </row>
    <row r="53" spans="2:6">
      <c r="B53" s="1"/>
      <c r="C53" s="111"/>
      <c r="D53" s="111"/>
      <c r="E53" s="112"/>
      <c r="F53" s="113"/>
    </row>
    <row r="54" spans="2:6">
      <c r="B54" s="1"/>
      <c r="C54" s="111"/>
      <c r="D54" s="111"/>
      <c r="E54" s="112"/>
      <c r="F54" s="113"/>
    </row>
    <row r="55" spans="2:6">
      <c r="B55" s="1"/>
      <c r="C55" s="111"/>
      <c r="D55" s="111"/>
      <c r="E55" s="112"/>
      <c r="F55" s="113"/>
    </row>
  </sheetData>
  <phoneticPr fontId="7" type="noConversion"/>
  <conditionalFormatting sqref="G2">
    <cfRule type="expression" dxfId="44" priority="1" stopIfTrue="1">
      <formula>#REF!&gt;0</formula>
    </cfRule>
  </conditionalFormatting>
  <pageMargins left="0.33" right="0.37" top="0.98425196850393704" bottom="0.98425196850393704" header="0.51181102362204722" footer="0.51181102362204722"/>
  <pageSetup paperSize="9" scale="85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J59"/>
  <sheetViews>
    <sheetView showGridLines="0" zoomScale="80" zoomScaleNormal="80" workbookViewId="0">
      <selection activeCell="A2" sqref="A2"/>
    </sheetView>
  </sheetViews>
  <sheetFormatPr defaultRowHeight="15.5"/>
  <cols>
    <col min="1" max="1" width="25.23046875" style="4" customWidth="1"/>
    <col min="2" max="2" width="12.23046875" style="4" customWidth="1"/>
    <col min="3" max="3" width="17.07421875" style="4" bestFit="1" customWidth="1"/>
    <col min="4" max="4" width="10.69140625" style="4" bestFit="1" customWidth="1"/>
    <col min="5" max="5" width="19" style="4" bestFit="1" customWidth="1"/>
    <col min="6" max="6" width="17.23046875" style="4" bestFit="1" customWidth="1"/>
    <col min="7" max="7" width="11.3046875" style="4" bestFit="1" customWidth="1"/>
    <col min="8" max="16384" width="9.23046875" style="4"/>
  </cols>
  <sheetData>
    <row r="1" spans="1:10" s="1" customFormat="1" ht="19">
      <c r="A1" s="73" t="s">
        <v>30</v>
      </c>
    </row>
    <row r="2" spans="1:10" s="1" customFormat="1" ht="20.5" customHeight="1">
      <c r="A2" s="18" t="s">
        <v>52</v>
      </c>
      <c r="B2" s="45"/>
      <c r="C2" s="45"/>
      <c r="D2" s="45"/>
      <c r="E2" s="45"/>
      <c r="F2" s="45"/>
      <c r="G2" s="46"/>
      <c r="H2" s="22"/>
    </row>
    <row r="3" spans="1:10" s="117" customFormat="1" ht="41" customHeight="1">
      <c r="A3" s="124" t="s">
        <v>35</v>
      </c>
      <c r="B3" s="84" t="s">
        <v>145</v>
      </c>
      <c r="C3" s="84" t="s">
        <v>146</v>
      </c>
      <c r="D3" s="84" t="s">
        <v>147</v>
      </c>
      <c r="E3" s="84" t="s">
        <v>148</v>
      </c>
      <c r="F3" s="37" t="s">
        <v>149</v>
      </c>
      <c r="G3" s="84" t="s">
        <v>150</v>
      </c>
    </row>
    <row r="4" spans="1:10" s="1" customFormat="1" ht="12.5">
      <c r="A4" s="41" t="s">
        <v>36</v>
      </c>
      <c r="B4" s="118">
        <v>104825173</v>
      </c>
      <c r="C4" s="118">
        <v>104760975</v>
      </c>
      <c r="D4" s="118">
        <v>0</v>
      </c>
      <c r="E4" s="118">
        <v>0</v>
      </c>
      <c r="F4" s="16">
        <v>110984</v>
      </c>
      <c r="G4" s="119">
        <v>104871959</v>
      </c>
      <c r="J4" s="76"/>
    </row>
    <row r="5" spans="1:10" s="1" customFormat="1" ht="12.5">
      <c r="A5" s="1" t="s">
        <v>0</v>
      </c>
      <c r="B5" s="16">
        <v>194793143</v>
      </c>
      <c r="C5" s="16">
        <v>195593714</v>
      </c>
      <c r="D5" s="16">
        <v>117820</v>
      </c>
      <c r="E5" s="16">
        <v>0</v>
      </c>
      <c r="F5" s="16">
        <v>193182</v>
      </c>
      <c r="G5" s="23">
        <v>195904716</v>
      </c>
      <c r="J5" s="76"/>
    </row>
    <row r="6" spans="1:10" s="1" customFormat="1" ht="12.5">
      <c r="A6" s="1" t="s">
        <v>1</v>
      </c>
      <c r="B6" s="16">
        <v>166906053</v>
      </c>
      <c r="C6" s="16">
        <v>167161574</v>
      </c>
      <c r="D6" s="16">
        <v>0</v>
      </c>
      <c r="E6" s="16">
        <v>0</v>
      </c>
      <c r="F6" s="16">
        <v>193953</v>
      </c>
      <c r="G6" s="23">
        <v>167355527</v>
      </c>
      <c r="J6" s="76"/>
    </row>
    <row r="7" spans="1:10" s="1" customFormat="1" ht="12.5">
      <c r="A7" s="1" t="s">
        <v>37</v>
      </c>
      <c r="B7" s="16">
        <v>158631640</v>
      </c>
      <c r="C7" s="16">
        <v>158785260</v>
      </c>
      <c r="D7" s="16">
        <v>109470</v>
      </c>
      <c r="E7" s="16">
        <v>0</v>
      </c>
      <c r="F7" s="16">
        <v>165662</v>
      </c>
      <c r="G7" s="23">
        <v>159060392</v>
      </c>
      <c r="J7" s="76"/>
    </row>
    <row r="8" spans="1:10" s="1" customFormat="1" ht="12.5">
      <c r="A8" s="1" t="s">
        <v>38</v>
      </c>
      <c r="B8" s="16">
        <v>206778161</v>
      </c>
      <c r="C8" s="16">
        <v>206770680</v>
      </c>
      <c r="D8" s="16">
        <v>5620258</v>
      </c>
      <c r="E8" s="16">
        <v>0</v>
      </c>
      <c r="F8" s="16">
        <v>216665</v>
      </c>
      <c r="G8" s="23">
        <v>212607603</v>
      </c>
      <c r="J8" s="76"/>
    </row>
    <row r="9" spans="1:10" s="1" customFormat="1" ht="12.5">
      <c r="A9" s="1" t="s">
        <v>39</v>
      </c>
      <c r="B9" s="16">
        <v>188856177</v>
      </c>
      <c r="C9" s="16">
        <v>189020221</v>
      </c>
      <c r="D9" s="16">
        <v>0</v>
      </c>
      <c r="E9" s="16">
        <v>0</v>
      </c>
      <c r="F9" s="16">
        <v>212542</v>
      </c>
      <c r="G9" s="23">
        <v>189232763</v>
      </c>
      <c r="J9" s="76"/>
    </row>
    <row r="10" spans="1:10" s="1" customFormat="1" ht="12.5">
      <c r="A10" s="1" t="s">
        <v>2</v>
      </c>
      <c r="B10" s="16">
        <v>191897117</v>
      </c>
      <c r="C10" s="16">
        <v>191882324</v>
      </c>
      <c r="D10" s="16">
        <v>0</v>
      </c>
      <c r="E10" s="16">
        <v>0</v>
      </c>
      <c r="F10" s="16">
        <v>205354</v>
      </c>
      <c r="G10" s="23">
        <v>192087678</v>
      </c>
      <c r="J10" s="76"/>
    </row>
    <row r="11" spans="1:10" s="1" customFormat="1" ht="12.5">
      <c r="A11" s="1" t="s">
        <v>3</v>
      </c>
      <c r="B11" s="16">
        <v>109658033</v>
      </c>
      <c r="C11" s="16">
        <v>109654616</v>
      </c>
      <c r="D11" s="16">
        <v>236570</v>
      </c>
      <c r="E11" s="16">
        <v>0</v>
      </c>
      <c r="F11" s="16">
        <v>114474</v>
      </c>
      <c r="G11" s="23">
        <v>110005660</v>
      </c>
      <c r="J11" s="76"/>
    </row>
    <row r="12" spans="1:10" s="1" customFormat="1" ht="12.5">
      <c r="A12" s="1" t="s">
        <v>40</v>
      </c>
      <c r="B12" s="16">
        <v>179387014</v>
      </c>
      <c r="C12" s="16">
        <v>179223728</v>
      </c>
      <c r="D12" s="16">
        <v>0</v>
      </c>
      <c r="E12" s="16">
        <v>0</v>
      </c>
      <c r="F12" s="16">
        <v>198606</v>
      </c>
      <c r="G12" s="23">
        <v>179422334</v>
      </c>
      <c r="J12" s="76"/>
    </row>
    <row r="13" spans="1:10" s="1" customFormat="1" ht="12.5">
      <c r="A13" s="1" t="s">
        <v>41</v>
      </c>
      <c r="B13" s="16">
        <v>284820457</v>
      </c>
      <c r="C13" s="16">
        <v>284959632</v>
      </c>
      <c r="D13" s="16">
        <v>0</v>
      </c>
      <c r="E13" s="16">
        <v>0</v>
      </c>
      <c r="F13" s="16">
        <v>302350</v>
      </c>
      <c r="G13" s="23">
        <v>285261982</v>
      </c>
      <c r="J13" s="76"/>
    </row>
    <row r="14" spans="1:10" s="1" customFormat="1" ht="12.5">
      <c r="A14" s="1" t="s">
        <v>42</v>
      </c>
      <c r="B14" s="16">
        <v>352641657</v>
      </c>
      <c r="C14" s="16">
        <v>353074067</v>
      </c>
      <c r="D14" s="16">
        <v>101817</v>
      </c>
      <c r="E14" s="16">
        <v>0</v>
      </c>
      <c r="F14" s="16">
        <v>395005</v>
      </c>
      <c r="G14" s="23">
        <v>353570889</v>
      </c>
      <c r="J14" s="76"/>
    </row>
    <row r="15" spans="1:10" s="1" customFormat="1" ht="12.5">
      <c r="A15" s="1" t="s">
        <v>43</v>
      </c>
      <c r="B15" s="16">
        <v>236680029</v>
      </c>
      <c r="C15" s="16">
        <v>237051134</v>
      </c>
      <c r="D15" s="16">
        <v>0</v>
      </c>
      <c r="E15" s="16">
        <v>-11062</v>
      </c>
      <c r="F15" s="16">
        <v>248588</v>
      </c>
      <c r="G15" s="23">
        <v>237288660</v>
      </c>
      <c r="J15" s="76"/>
    </row>
    <row r="16" spans="1:10" s="1" customFormat="1" ht="12.5">
      <c r="A16" s="1" t="s">
        <v>44</v>
      </c>
      <c r="B16" s="16">
        <v>212191554</v>
      </c>
      <c r="C16" s="16">
        <v>212236600</v>
      </c>
      <c r="D16" s="16">
        <v>0</v>
      </c>
      <c r="E16" s="16">
        <v>295942</v>
      </c>
      <c r="F16" s="16">
        <v>222103</v>
      </c>
      <c r="G16" s="23">
        <v>212754645</v>
      </c>
      <c r="J16" s="76"/>
    </row>
    <row r="17" spans="1:10" s="1" customFormat="1" ht="12.5">
      <c r="A17" s="1" t="s">
        <v>45</v>
      </c>
      <c r="B17" s="16">
        <v>168316374</v>
      </c>
      <c r="C17" s="16">
        <v>167943014</v>
      </c>
      <c r="D17" s="16">
        <v>0</v>
      </c>
      <c r="E17" s="16">
        <v>0</v>
      </c>
      <c r="F17" s="16">
        <v>185227</v>
      </c>
      <c r="G17" s="23">
        <v>168128241</v>
      </c>
      <c r="J17" s="76"/>
    </row>
    <row r="18" spans="1:10" s="1" customFormat="1" ht="12.5">
      <c r="A18" s="1" t="s">
        <v>4</v>
      </c>
      <c r="B18" s="16">
        <v>404375055</v>
      </c>
      <c r="C18" s="16">
        <v>404211566</v>
      </c>
      <c r="D18" s="16">
        <v>2429971</v>
      </c>
      <c r="E18" s="16">
        <v>0</v>
      </c>
      <c r="F18" s="16">
        <v>408245</v>
      </c>
      <c r="G18" s="23">
        <v>407049782</v>
      </c>
      <c r="J18" s="76"/>
    </row>
    <row r="19" spans="1:10" s="1" customFormat="1" ht="12.5">
      <c r="A19" s="1" t="s">
        <v>46</v>
      </c>
      <c r="B19" s="16">
        <v>101476019</v>
      </c>
      <c r="C19" s="16">
        <v>101385557</v>
      </c>
      <c r="D19" s="16">
        <v>0</v>
      </c>
      <c r="E19" s="16">
        <v>0</v>
      </c>
      <c r="F19" s="16">
        <v>107250</v>
      </c>
      <c r="G19" s="23">
        <v>101492807</v>
      </c>
      <c r="J19" s="76"/>
    </row>
    <row r="20" spans="1:10" s="1" customFormat="1" ht="12.5">
      <c r="A20" s="1" t="s">
        <v>47</v>
      </c>
      <c r="B20" s="16">
        <v>292367432</v>
      </c>
      <c r="C20" s="16">
        <v>292415017</v>
      </c>
      <c r="D20" s="16">
        <v>0</v>
      </c>
      <c r="E20" s="16">
        <v>0</v>
      </c>
      <c r="F20" s="16">
        <v>297432</v>
      </c>
      <c r="G20" s="23">
        <v>292712449</v>
      </c>
      <c r="J20" s="76"/>
    </row>
    <row r="21" spans="1:10" s="1" customFormat="1" ht="12.5">
      <c r="A21" s="1" t="s">
        <v>5</v>
      </c>
      <c r="B21" s="16">
        <v>120360861</v>
      </c>
      <c r="C21" s="16">
        <v>120391385</v>
      </c>
      <c r="D21" s="16">
        <v>138180</v>
      </c>
      <c r="E21" s="16">
        <v>0</v>
      </c>
      <c r="F21" s="16">
        <v>127034</v>
      </c>
      <c r="G21" s="23">
        <v>120656599</v>
      </c>
      <c r="J21" s="76"/>
    </row>
    <row r="22" spans="1:10" s="1" customFormat="1" ht="12.5">
      <c r="A22" s="1" t="s">
        <v>6</v>
      </c>
      <c r="B22" s="16">
        <v>146340181</v>
      </c>
      <c r="C22" s="16">
        <v>146401900</v>
      </c>
      <c r="D22" s="16">
        <v>0</v>
      </c>
      <c r="E22" s="16">
        <v>0</v>
      </c>
      <c r="F22" s="16">
        <v>157998</v>
      </c>
      <c r="G22" s="23">
        <v>146559898</v>
      </c>
      <c r="J22" s="76"/>
    </row>
    <row r="23" spans="1:10" s="1" customFormat="1" ht="12.5">
      <c r="A23" s="1" t="s">
        <v>48</v>
      </c>
      <c r="B23" s="16">
        <v>101483006</v>
      </c>
      <c r="C23" s="16">
        <v>100878807</v>
      </c>
      <c r="D23" s="16">
        <v>0</v>
      </c>
      <c r="E23" s="16">
        <v>0</v>
      </c>
      <c r="F23" s="16">
        <v>124283</v>
      </c>
      <c r="G23" s="23">
        <v>101003090</v>
      </c>
      <c r="J23" s="76"/>
    </row>
    <row r="24" spans="1:10" s="1" customFormat="1" ht="12.5">
      <c r="A24" s="1" t="s">
        <v>49</v>
      </c>
      <c r="B24" s="16">
        <v>240796468</v>
      </c>
      <c r="C24" s="16">
        <v>240702798</v>
      </c>
      <c r="D24" s="16">
        <v>0</v>
      </c>
      <c r="E24" s="16">
        <v>0</v>
      </c>
      <c r="F24" s="16">
        <v>253847</v>
      </c>
      <c r="G24" s="23">
        <v>240956645</v>
      </c>
      <c r="J24" s="76"/>
    </row>
    <row r="25" spans="1:10" s="1" customFormat="1" ht="12.5">
      <c r="A25" s="1" t="s">
        <v>50</v>
      </c>
      <c r="B25" s="16">
        <v>487912796</v>
      </c>
      <c r="C25" s="16">
        <v>486989831</v>
      </c>
      <c r="D25" s="16">
        <v>4546401</v>
      </c>
      <c r="E25" s="16">
        <v>0</v>
      </c>
      <c r="F25" s="120">
        <v>559216</v>
      </c>
      <c r="G25" s="23">
        <v>492095448</v>
      </c>
      <c r="J25" s="76"/>
    </row>
    <row r="26" spans="1:10" s="1" customFormat="1" ht="15" customHeight="1">
      <c r="A26" s="114" t="s">
        <v>51</v>
      </c>
      <c r="B26" s="116">
        <v>4651494400</v>
      </c>
      <c r="C26" s="116">
        <v>4651494400</v>
      </c>
      <c r="D26" s="116">
        <v>13300487</v>
      </c>
      <c r="E26" s="116">
        <v>284880</v>
      </c>
      <c r="F26" s="43">
        <v>5000000</v>
      </c>
      <c r="G26" s="125">
        <v>4670079767</v>
      </c>
      <c r="J26" s="76"/>
    </row>
    <row r="27" spans="1:10" s="1" customFormat="1" ht="12.5"/>
    <row r="28" spans="1:10" s="1" customFormat="1" ht="12.5">
      <c r="A28" s="49"/>
    </row>
    <row r="29" spans="1:10" s="1" customFormat="1" ht="12.5">
      <c r="A29" s="49"/>
    </row>
    <row r="30" spans="1:10" s="1" customFormat="1" ht="27.75" customHeight="1">
      <c r="A30" s="177"/>
      <c r="B30" s="177"/>
      <c r="C30" s="177"/>
      <c r="D30" s="177"/>
      <c r="E30" s="177"/>
      <c r="F30" s="177"/>
      <c r="G30" s="177"/>
    </row>
    <row r="31" spans="1:10" s="1" customFormat="1" ht="12.5"/>
    <row r="32" spans="1:10" s="1" customFormat="1" ht="12.5"/>
    <row r="33" spans="1:7" s="1" customFormat="1">
      <c r="A33" s="121"/>
    </row>
    <row r="34" spans="1:7" s="1" customFormat="1" ht="12.5"/>
    <row r="37" spans="1:7">
      <c r="G37" s="122"/>
    </row>
    <row r="38" spans="1:7">
      <c r="G38" s="122"/>
    </row>
    <row r="39" spans="1:7">
      <c r="G39" s="122"/>
    </row>
    <row r="40" spans="1:7">
      <c r="B40" s="123"/>
      <c r="C40" s="123"/>
      <c r="G40" s="122"/>
    </row>
    <row r="41" spans="1:7">
      <c r="G41" s="122"/>
    </row>
    <row r="42" spans="1:7">
      <c r="G42" s="122"/>
    </row>
    <row r="43" spans="1:7">
      <c r="G43" s="122"/>
    </row>
    <row r="44" spans="1:7">
      <c r="G44" s="122"/>
    </row>
    <row r="45" spans="1:7">
      <c r="G45" s="122"/>
    </row>
    <row r="46" spans="1:7">
      <c r="G46" s="122"/>
    </row>
    <row r="47" spans="1:7">
      <c r="G47" s="122"/>
    </row>
    <row r="48" spans="1:7">
      <c r="G48" s="122"/>
    </row>
    <row r="49" spans="7:7">
      <c r="G49" s="122"/>
    </row>
    <row r="50" spans="7:7">
      <c r="G50" s="122"/>
    </row>
    <row r="51" spans="7:7">
      <c r="G51" s="122"/>
    </row>
    <row r="52" spans="7:7">
      <c r="G52" s="122"/>
    </row>
    <row r="53" spans="7:7">
      <c r="G53" s="122"/>
    </row>
    <row r="54" spans="7:7">
      <c r="G54" s="122"/>
    </row>
    <row r="55" spans="7:7">
      <c r="G55" s="122"/>
    </row>
    <row r="56" spans="7:7">
      <c r="G56" s="122"/>
    </row>
    <row r="57" spans="7:7">
      <c r="G57" s="122"/>
    </row>
    <row r="58" spans="7:7">
      <c r="G58" s="122"/>
    </row>
    <row r="59" spans="7:7">
      <c r="G59" s="122"/>
    </row>
  </sheetData>
  <phoneticPr fontId="7" type="noConversion"/>
  <conditionalFormatting sqref="G2">
    <cfRule type="expression" dxfId="32" priority="1" stopIfTrue="1">
      <formula>#REF!&gt;0</formula>
    </cfRule>
  </conditionalFormatting>
  <pageMargins left="0.23" right="0.33" top="0.98425196850393704" bottom="0.98425196850393704" header="0.51181102362204722" footer="0.51181102362204722"/>
  <pageSetup paperSize="9" scale="88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IM147"/>
  <sheetViews>
    <sheetView showGridLines="0" zoomScale="80" zoomScaleNormal="80" workbookViewId="0">
      <selection activeCell="A2" sqref="A2"/>
    </sheetView>
  </sheetViews>
  <sheetFormatPr defaultRowHeight="15.5"/>
  <cols>
    <col min="1" max="1" width="110.3046875" style="134" bestFit="1" customWidth="1"/>
    <col min="2" max="3" width="12.23046875" style="135" bestFit="1" customWidth="1"/>
    <col min="4" max="4" width="12.23046875" style="171" bestFit="1" customWidth="1"/>
    <col min="5" max="5" width="11.84375" style="126" bestFit="1" customWidth="1"/>
    <col min="6" max="6" width="9.23046875" style="20"/>
    <col min="7" max="7" width="83.3828125" style="192" customWidth="1"/>
    <col min="8" max="8" width="10.4609375" style="197" bestFit="1" customWidth="1"/>
    <col min="9" max="9" width="9" style="197" customWidth="1"/>
    <col min="10" max="10" width="9" style="198" customWidth="1"/>
    <col min="11" max="11" width="9" style="190" customWidth="1"/>
    <col min="12" max="16" width="9.23046875" style="196"/>
    <col min="17" max="247" width="9.23046875" style="10"/>
    <col min="248" max="16384" width="9.23046875" style="4"/>
  </cols>
  <sheetData>
    <row r="1" spans="1:247" ht="19">
      <c r="A1" s="172" t="s">
        <v>236</v>
      </c>
      <c r="B1" s="178"/>
      <c r="C1" s="178"/>
      <c r="D1" s="178"/>
      <c r="E1" s="173"/>
      <c r="F1" s="172"/>
      <c r="G1" s="187"/>
      <c r="H1" s="187"/>
      <c r="I1" s="188"/>
      <c r="J1" s="189"/>
      <c r="L1" s="191"/>
      <c r="M1" s="191"/>
      <c r="N1" s="191"/>
      <c r="O1" s="191"/>
      <c r="P1" s="19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spans="1:247" ht="20.5" customHeight="1">
      <c r="A2" s="18" t="s">
        <v>52</v>
      </c>
      <c r="B2" s="18"/>
      <c r="C2" s="18"/>
      <c r="D2" s="18"/>
      <c r="E2" s="18"/>
      <c r="F2" s="9"/>
      <c r="H2" s="188"/>
      <c r="I2" s="188"/>
      <c r="J2" s="189"/>
      <c r="L2" s="193"/>
      <c r="M2" s="193"/>
      <c r="N2" s="193"/>
      <c r="O2" s="193"/>
      <c r="P2" s="19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</row>
    <row r="3" spans="1:247" s="1" customFormat="1">
      <c r="A3" s="127" t="s">
        <v>16</v>
      </c>
      <c r="B3" s="128" t="s">
        <v>9</v>
      </c>
      <c r="C3" s="128" t="s">
        <v>11</v>
      </c>
      <c r="D3" s="129" t="s">
        <v>14</v>
      </c>
      <c r="E3" s="129" t="s">
        <v>15</v>
      </c>
      <c r="F3" s="19"/>
      <c r="G3" s="194"/>
      <c r="H3" s="195"/>
      <c r="I3" s="195"/>
      <c r="J3" s="195"/>
      <c r="K3" s="195"/>
      <c r="L3" s="191"/>
      <c r="M3" s="191"/>
      <c r="N3" s="191"/>
      <c r="O3" s="191"/>
      <c r="P3" s="19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pans="1:247" s="201" customFormat="1" ht="16.5" customHeight="1">
      <c r="A4" s="199" t="s">
        <v>185</v>
      </c>
      <c r="B4" s="241">
        <f>SUM(B5:B26)</f>
        <v>536559.22086</v>
      </c>
      <c r="C4" s="241">
        <f>SUM(C5:C26)</f>
        <v>526947.55686000013</v>
      </c>
      <c r="D4" s="241">
        <f>SUM(D5:D26)</f>
        <v>537093.35786000011</v>
      </c>
      <c r="E4" s="241">
        <f>SUM(E5:E26)</f>
        <v>546113.35786000011</v>
      </c>
      <c r="F4" s="21"/>
      <c r="G4" s="200"/>
      <c r="H4" s="200"/>
      <c r="I4" s="200"/>
      <c r="J4" s="200"/>
      <c r="K4" s="200"/>
      <c r="L4" s="203"/>
      <c r="M4" s="203"/>
      <c r="N4" s="203"/>
      <c r="O4" s="203"/>
      <c r="P4" s="203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</row>
    <row r="5" spans="1:247" s="201" customFormat="1" ht="16.5" customHeight="1">
      <c r="A5" s="130" t="s">
        <v>237</v>
      </c>
      <c r="B5" s="242">
        <v>172569.63500000001</v>
      </c>
      <c r="C5" s="294">
        <v>158000</v>
      </c>
      <c r="D5" s="294">
        <v>158000</v>
      </c>
      <c r="E5" s="294">
        <v>158000</v>
      </c>
      <c r="F5" s="21"/>
      <c r="G5" s="200"/>
      <c r="H5" s="200"/>
      <c r="I5" s="200"/>
      <c r="J5" s="200"/>
      <c r="K5" s="200"/>
      <c r="L5" s="203"/>
      <c r="M5" s="203"/>
      <c r="N5" s="203"/>
      <c r="O5" s="203"/>
      <c r="P5" s="203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</row>
    <row r="6" spans="1:247" s="201" customFormat="1" ht="16.5" customHeight="1">
      <c r="A6" s="130" t="s">
        <v>238</v>
      </c>
      <c r="B6" s="242">
        <v>111029.758</v>
      </c>
      <c r="C6" s="294">
        <v>123000</v>
      </c>
      <c r="D6" s="294">
        <v>123000</v>
      </c>
      <c r="E6" s="294">
        <v>123000</v>
      </c>
      <c r="F6" s="21"/>
      <c r="G6" s="200"/>
      <c r="H6" s="200"/>
      <c r="I6" s="200"/>
      <c r="J6" s="200"/>
      <c r="K6" s="200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</row>
    <row r="7" spans="1:247" s="202" customFormat="1" ht="16.5" customHeight="1">
      <c r="A7" s="130" t="s">
        <v>239</v>
      </c>
      <c r="B7" s="242">
        <v>98851.576660000006</v>
      </c>
      <c r="C7" s="242">
        <v>98851.576660000006</v>
      </c>
      <c r="D7" s="242">
        <v>98851.576660000006</v>
      </c>
      <c r="E7" s="242">
        <v>98851.576660000006</v>
      </c>
      <c r="F7" s="211"/>
      <c r="G7" s="200"/>
      <c r="H7" s="200"/>
      <c r="I7" s="200"/>
      <c r="J7" s="200"/>
      <c r="K7" s="200"/>
      <c r="L7" s="212"/>
      <c r="M7" s="212"/>
      <c r="N7" s="212"/>
      <c r="O7" s="212"/>
      <c r="P7" s="212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</row>
    <row r="8" spans="1:247" s="202" customFormat="1" ht="16.5" customHeight="1">
      <c r="A8" s="130" t="s">
        <v>240</v>
      </c>
      <c r="B8" s="242">
        <v>68848</v>
      </c>
      <c r="C8" s="242">
        <v>37500</v>
      </c>
      <c r="D8" s="242">
        <v>32000</v>
      </c>
      <c r="E8" s="242">
        <v>23000</v>
      </c>
      <c r="F8" s="21"/>
      <c r="G8" s="200"/>
      <c r="H8" s="200"/>
      <c r="I8" s="200"/>
      <c r="J8" s="200"/>
      <c r="K8" s="200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</row>
    <row r="9" spans="1:247" s="202" customFormat="1" ht="16.5" customHeight="1">
      <c r="A9" s="312" t="s">
        <v>241</v>
      </c>
      <c r="B9" s="294">
        <v>16155</v>
      </c>
      <c r="C9" s="294">
        <v>14155</v>
      </c>
      <c r="D9" s="294">
        <v>14155</v>
      </c>
      <c r="E9" s="294">
        <v>14155</v>
      </c>
      <c r="F9" s="21"/>
      <c r="G9" s="200"/>
      <c r="H9" s="200"/>
      <c r="I9" s="200"/>
      <c r="J9" s="200"/>
      <c r="K9" s="200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</row>
    <row r="10" spans="1:247" s="202" customFormat="1" ht="16.5" customHeight="1">
      <c r="A10" s="313" t="s">
        <v>244</v>
      </c>
      <c r="B10" s="243">
        <v>11000</v>
      </c>
      <c r="C10" s="295">
        <v>11000</v>
      </c>
      <c r="D10" s="294" t="s">
        <v>10</v>
      </c>
      <c r="E10" s="294" t="s">
        <v>10</v>
      </c>
      <c r="F10" s="21"/>
      <c r="G10" s="200"/>
      <c r="H10" s="200"/>
      <c r="I10" s="200"/>
      <c r="J10" s="200"/>
      <c r="K10" s="200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</row>
    <row r="11" spans="1:247" s="202" customFormat="1" ht="16.5" customHeight="1">
      <c r="A11" s="312" t="s">
        <v>245</v>
      </c>
      <c r="B11" s="243">
        <v>10454</v>
      </c>
      <c r="C11" s="243">
        <v>10454</v>
      </c>
      <c r="D11" s="243">
        <v>10454</v>
      </c>
      <c r="E11" s="243">
        <v>10454</v>
      </c>
      <c r="F11" s="21"/>
      <c r="G11" s="200"/>
      <c r="H11" s="200"/>
      <c r="I11" s="200"/>
      <c r="J11" s="200"/>
      <c r="K11" s="200"/>
      <c r="L11" s="203"/>
      <c r="M11" s="203"/>
      <c r="N11" s="203"/>
      <c r="O11" s="203"/>
      <c r="P11" s="203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</row>
    <row r="12" spans="1:247" s="202" customFormat="1" ht="16.5" customHeight="1">
      <c r="A12" s="130" t="s">
        <v>242</v>
      </c>
      <c r="B12" s="243">
        <v>10056</v>
      </c>
      <c r="C12" s="243">
        <v>10056</v>
      </c>
      <c r="D12" s="243">
        <v>10056</v>
      </c>
      <c r="E12" s="243">
        <v>10056</v>
      </c>
      <c r="F12" s="214"/>
      <c r="G12" s="200"/>
      <c r="H12" s="200"/>
      <c r="I12" s="200"/>
      <c r="J12" s="200"/>
      <c r="K12" s="200"/>
      <c r="L12" s="203"/>
      <c r="M12" s="203"/>
      <c r="N12" s="203"/>
      <c r="O12" s="203"/>
      <c r="P12" s="203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</row>
    <row r="13" spans="1:247" s="202" customFormat="1" ht="16.5" customHeight="1">
      <c r="A13" s="132" t="s">
        <v>243</v>
      </c>
      <c r="B13" s="294">
        <v>6417.5709999999999</v>
      </c>
      <c r="C13" s="294">
        <v>0</v>
      </c>
      <c r="D13" s="294">
        <v>0</v>
      </c>
      <c r="E13" s="294">
        <v>0</v>
      </c>
      <c r="F13" s="214"/>
      <c r="G13" s="200"/>
      <c r="H13" s="200"/>
      <c r="I13" s="200"/>
      <c r="J13" s="200"/>
      <c r="K13" s="200"/>
      <c r="L13" s="203"/>
      <c r="M13" s="203"/>
      <c r="N13" s="203"/>
      <c r="O13" s="203"/>
      <c r="P13" s="203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</row>
    <row r="14" spans="1:247" s="202" customFormat="1" ht="16.5" customHeight="1">
      <c r="A14" s="131" t="s">
        <v>250</v>
      </c>
      <c r="B14" s="294">
        <v>6000</v>
      </c>
      <c r="C14" s="295">
        <v>2500</v>
      </c>
      <c r="D14" s="296">
        <v>0</v>
      </c>
      <c r="E14" s="296">
        <v>0</v>
      </c>
      <c r="F14" s="214"/>
      <c r="G14" s="200"/>
      <c r="H14" s="200"/>
      <c r="I14" s="200"/>
      <c r="J14" s="200"/>
      <c r="K14" s="200"/>
      <c r="L14" s="215"/>
      <c r="M14" s="215"/>
      <c r="N14" s="215"/>
      <c r="O14" s="215"/>
      <c r="P14" s="215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</row>
    <row r="15" spans="1:247" s="202" customFormat="1" ht="16.5" customHeight="1">
      <c r="A15" s="133" t="s">
        <v>246</v>
      </c>
      <c r="B15" s="294">
        <v>5656.6671999999999</v>
      </c>
      <c r="C15" s="294">
        <v>5656.6671999999999</v>
      </c>
      <c r="D15" s="294">
        <v>5656.6671999999999</v>
      </c>
      <c r="E15" s="294">
        <v>5656.6671999999999</v>
      </c>
      <c r="F15" s="214"/>
      <c r="G15" s="200"/>
      <c r="H15" s="200"/>
      <c r="I15" s="200"/>
      <c r="J15" s="200"/>
      <c r="K15" s="200"/>
      <c r="L15" s="215"/>
      <c r="M15" s="215"/>
      <c r="N15" s="215"/>
      <c r="O15" s="215"/>
      <c r="P15" s="215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</row>
    <row r="16" spans="1:247" s="202" customFormat="1" ht="16.5" customHeight="1">
      <c r="A16" s="131" t="s">
        <v>247</v>
      </c>
      <c r="B16" s="294">
        <v>3828.527</v>
      </c>
      <c r="C16" s="294">
        <v>3828.527</v>
      </c>
      <c r="D16" s="294">
        <v>3828.527</v>
      </c>
      <c r="E16" s="294">
        <v>3828.527</v>
      </c>
      <c r="F16" s="214"/>
      <c r="G16" s="200"/>
      <c r="H16" s="200"/>
      <c r="I16" s="200"/>
      <c r="J16" s="200"/>
      <c r="K16" s="200"/>
      <c r="L16" s="215"/>
      <c r="M16" s="215"/>
      <c r="N16" s="215"/>
      <c r="O16" s="215"/>
      <c r="P16" s="215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</row>
    <row r="17" spans="1:247" s="202" customFormat="1" ht="16.5" customHeight="1">
      <c r="A17" s="309" t="s">
        <v>248</v>
      </c>
      <c r="B17" s="294">
        <v>3768.48</v>
      </c>
      <c r="C17" s="294">
        <v>3768.48</v>
      </c>
      <c r="D17" s="294">
        <v>3768.48</v>
      </c>
      <c r="E17" s="294">
        <v>3768.48</v>
      </c>
      <c r="F17" s="214"/>
      <c r="G17" s="200"/>
      <c r="H17" s="200"/>
      <c r="I17" s="200"/>
      <c r="J17" s="200"/>
      <c r="K17" s="200"/>
      <c r="L17" s="215"/>
      <c r="M17" s="215"/>
      <c r="N17" s="215"/>
      <c r="O17" s="215"/>
      <c r="P17" s="215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</row>
    <row r="18" spans="1:247" s="202" customFormat="1" ht="16.5" customHeight="1">
      <c r="A18" s="309" t="s">
        <v>249</v>
      </c>
      <c r="B18" s="294">
        <v>3200</v>
      </c>
      <c r="C18" s="294">
        <v>1980</v>
      </c>
      <c r="D18" s="294">
        <v>1980</v>
      </c>
      <c r="E18" s="294" t="s">
        <v>10</v>
      </c>
      <c r="F18" s="214"/>
      <c r="G18" s="200"/>
      <c r="H18" s="200"/>
      <c r="I18" s="200"/>
      <c r="J18" s="200"/>
      <c r="K18" s="200"/>
      <c r="L18" s="215"/>
      <c r="M18" s="215"/>
      <c r="N18" s="215"/>
      <c r="O18" s="215"/>
      <c r="P18" s="215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</row>
    <row r="19" spans="1:247" s="202" customFormat="1" ht="16.5" customHeight="1">
      <c r="A19" s="313" t="s">
        <v>251</v>
      </c>
      <c r="B19" s="294">
        <v>2500</v>
      </c>
      <c r="C19" s="294">
        <v>0</v>
      </c>
      <c r="D19" s="294">
        <v>0</v>
      </c>
      <c r="E19" s="294">
        <v>0</v>
      </c>
      <c r="F19" s="21"/>
      <c r="G19" s="200"/>
      <c r="H19" s="200"/>
      <c r="I19" s="200"/>
      <c r="J19" s="200"/>
      <c r="K19" s="200"/>
      <c r="L19" s="203"/>
      <c r="M19" s="203"/>
      <c r="N19" s="203"/>
      <c r="O19" s="203"/>
      <c r="P19" s="203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</row>
    <row r="20" spans="1:247" s="202" customFormat="1" ht="16.5" customHeight="1">
      <c r="A20" s="309" t="s">
        <v>252</v>
      </c>
      <c r="B20" s="242">
        <v>2200</v>
      </c>
      <c r="C20" s="294">
        <v>2200</v>
      </c>
      <c r="D20" s="294">
        <v>2200</v>
      </c>
      <c r="E20" s="294">
        <v>2200</v>
      </c>
      <c r="F20" s="21"/>
      <c r="G20" s="200"/>
      <c r="H20" s="200"/>
      <c r="I20" s="200"/>
      <c r="J20" s="200"/>
      <c r="K20" s="200"/>
      <c r="L20" s="203"/>
      <c r="M20" s="203"/>
      <c r="N20" s="203"/>
      <c r="O20" s="203"/>
      <c r="P20" s="203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</row>
    <row r="21" spans="1:247" s="202" customFormat="1" ht="16.5" customHeight="1">
      <c r="A21" s="312" t="s">
        <v>256</v>
      </c>
      <c r="B21" s="294">
        <v>1757</v>
      </c>
      <c r="C21" s="294">
        <v>1757</v>
      </c>
      <c r="D21" s="294">
        <v>1757</v>
      </c>
      <c r="E21" s="294">
        <v>1757</v>
      </c>
      <c r="F21" s="21"/>
      <c r="G21" s="200"/>
      <c r="H21" s="200"/>
      <c r="I21" s="200"/>
      <c r="J21" s="200"/>
      <c r="K21" s="200"/>
      <c r="L21" s="203"/>
      <c r="M21" s="203"/>
      <c r="N21" s="203"/>
      <c r="O21" s="203"/>
      <c r="P21" s="203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</row>
    <row r="22" spans="1:247" s="202" customFormat="1" ht="16.5" customHeight="1">
      <c r="A22" s="310" t="s">
        <v>253</v>
      </c>
      <c r="B22" s="294">
        <v>1000</v>
      </c>
      <c r="C22" s="296">
        <v>1000</v>
      </c>
      <c r="D22" s="296">
        <v>1000</v>
      </c>
      <c r="E22" s="296">
        <v>1000</v>
      </c>
      <c r="F22" s="21"/>
      <c r="G22" s="200"/>
      <c r="H22" s="200"/>
      <c r="I22" s="200"/>
      <c r="J22" s="200"/>
      <c r="K22" s="200"/>
      <c r="L22" s="203"/>
      <c r="M22" s="203"/>
      <c r="N22" s="203"/>
      <c r="O22" s="203"/>
      <c r="P22" s="203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</row>
    <row r="23" spans="1:247" s="202" customFormat="1" ht="16.5" customHeight="1">
      <c r="A23" s="310" t="s">
        <v>17</v>
      </c>
      <c r="B23" s="297">
        <v>854.19899999999996</v>
      </c>
      <c r="C23" s="297">
        <v>854.19899999999996</v>
      </c>
      <c r="D23" s="294" t="s">
        <v>10</v>
      </c>
      <c r="E23" s="294" t="s">
        <v>10</v>
      </c>
      <c r="F23" s="21"/>
      <c r="G23" s="200"/>
      <c r="H23" s="200"/>
      <c r="I23" s="200"/>
      <c r="J23" s="200"/>
      <c r="K23" s="200"/>
      <c r="L23" s="203"/>
      <c r="M23" s="203"/>
      <c r="N23" s="203"/>
      <c r="O23" s="203"/>
      <c r="P23" s="203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</row>
    <row r="24" spans="1:247" s="202" customFormat="1" ht="16.5" customHeight="1">
      <c r="A24" s="310" t="s">
        <v>254</v>
      </c>
      <c r="B24" s="294">
        <v>386.10700000000003</v>
      </c>
      <c r="C24" s="294">
        <v>386.10700000000003</v>
      </c>
      <c r="D24" s="294">
        <v>386.10700000000003</v>
      </c>
      <c r="E24" s="294">
        <v>386.10700000000003</v>
      </c>
      <c r="F24" s="21"/>
      <c r="G24" s="200"/>
      <c r="H24" s="200"/>
      <c r="I24" s="200"/>
      <c r="J24" s="200"/>
      <c r="K24" s="200"/>
      <c r="L24" s="203"/>
      <c r="M24" s="203"/>
      <c r="N24" s="203"/>
      <c r="O24" s="203"/>
      <c r="P24" s="203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</row>
    <row r="25" spans="1:247" s="204" customFormat="1" ht="16.5" customHeight="1">
      <c r="A25" s="131" t="s">
        <v>255</v>
      </c>
      <c r="B25" s="294">
        <v>26.7</v>
      </c>
      <c r="C25" s="294" t="s">
        <v>10</v>
      </c>
      <c r="D25" s="294" t="s">
        <v>10</v>
      </c>
      <c r="E25" s="294" t="s">
        <v>10</v>
      </c>
      <c r="F25" s="21"/>
      <c r="G25" s="217"/>
      <c r="H25" s="218"/>
      <c r="I25" s="218"/>
      <c r="J25" s="219"/>
      <c r="K25" s="220"/>
      <c r="L25" s="203"/>
      <c r="M25" s="203"/>
      <c r="N25" s="203"/>
      <c r="O25" s="203"/>
      <c r="P25" s="203"/>
    </row>
    <row r="26" spans="1:247" s="202" customFormat="1" ht="16.5" customHeight="1">
      <c r="A26" s="314" t="s">
        <v>257</v>
      </c>
      <c r="B26" s="243">
        <v>0</v>
      </c>
      <c r="C26" s="294">
        <v>40000</v>
      </c>
      <c r="D26" s="294">
        <v>70000</v>
      </c>
      <c r="E26" s="294">
        <v>90000</v>
      </c>
      <c r="F26" s="21"/>
      <c r="G26" s="200"/>
      <c r="H26" s="200"/>
      <c r="I26" s="200"/>
      <c r="J26" s="200"/>
      <c r="K26" s="200"/>
      <c r="L26" s="203"/>
      <c r="M26" s="203"/>
      <c r="N26" s="203"/>
      <c r="O26" s="203"/>
      <c r="P26" s="203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</row>
    <row r="27" spans="1:247" s="202" customFormat="1" ht="16.5" customHeight="1">
      <c r="A27" s="205" t="s">
        <v>157</v>
      </c>
      <c r="B27" s="244">
        <f>SUM(B28:B54)</f>
        <v>307217.99221</v>
      </c>
      <c r="C27" s="244">
        <f>SUM(C28:C54)</f>
        <v>279841.23362000001</v>
      </c>
      <c r="D27" s="244">
        <f>SUM(D28:D54)</f>
        <v>275137.152</v>
      </c>
      <c r="E27" s="244">
        <f>SUM(E28:E54)</f>
        <v>271228.62900000002</v>
      </c>
      <c r="F27" s="21"/>
      <c r="G27" s="200"/>
      <c r="H27" s="200"/>
      <c r="I27" s="200"/>
      <c r="J27" s="200"/>
      <c r="K27" s="200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</row>
    <row r="28" spans="1:247" s="202" customFormat="1" ht="16.5" customHeight="1">
      <c r="A28" s="132" t="s">
        <v>258</v>
      </c>
      <c r="B28" s="243">
        <v>166763</v>
      </c>
      <c r="C28" s="243">
        <v>166763</v>
      </c>
      <c r="D28" s="243">
        <v>166763</v>
      </c>
      <c r="E28" s="243">
        <v>166763</v>
      </c>
      <c r="F28" s="21"/>
      <c r="G28" s="200"/>
      <c r="H28" s="200"/>
      <c r="I28" s="200"/>
      <c r="J28" s="200"/>
      <c r="K28" s="200"/>
      <c r="L28" s="203"/>
      <c r="M28" s="203"/>
      <c r="N28" s="203"/>
      <c r="O28" s="203"/>
      <c r="P28" s="203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</row>
    <row r="29" spans="1:247" s="202" customFormat="1" ht="16.5" customHeight="1">
      <c r="A29" s="309" t="s">
        <v>159</v>
      </c>
      <c r="B29" s="242">
        <v>60482</v>
      </c>
      <c r="C29" s="294">
        <v>62595</v>
      </c>
      <c r="D29" s="294">
        <v>62595</v>
      </c>
      <c r="E29" s="294">
        <v>62595</v>
      </c>
      <c r="F29" s="21"/>
      <c r="G29" s="200"/>
      <c r="H29" s="200"/>
      <c r="I29" s="200"/>
      <c r="J29" s="200"/>
      <c r="K29" s="200"/>
      <c r="L29" s="203"/>
      <c r="M29" s="203"/>
      <c r="N29" s="203"/>
      <c r="O29" s="203"/>
      <c r="P29" s="203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</row>
    <row r="30" spans="1:247" s="202" customFormat="1" ht="16.5" customHeight="1">
      <c r="A30" s="131" t="s">
        <v>259</v>
      </c>
      <c r="B30" s="242">
        <v>24900</v>
      </c>
      <c r="C30" s="242">
        <v>24900</v>
      </c>
      <c r="D30" s="242">
        <v>24900</v>
      </c>
      <c r="E30" s="242">
        <v>24900</v>
      </c>
      <c r="F30" s="21"/>
      <c r="G30" s="217"/>
      <c r="H30" s="221"/>
      <c r="I30" s="222"/>
      <c r="J30" s="223"/>
      <c r="K30" s="224"/>
      <c r="L30" s="203"/>
      <c r="M30" s="203"/>
      <c r="N30" s="203"/>
      <c r="O30" s="203"/>
      <c r="P30" s="203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</row>
    <row r="31" spans="1:247" s="202" customFormat="1" ht="16.5" customHeight="1">
      <c r="A31" s="309" t="s">
        <v>260</v>
      </c>
      <c r="B31" s="294">
        <v>16400</v>
      </c>
      <c r="C31" s="294" t="s">
        <v>10</v>
      </c>
      <c r="D31" s="294" t="s">
        <v>10</v>
      </c>
      <c r="E31" s="294" t="s">
        <v>10</v>
      </c>
      <c r="F31" s="21"/>
      <c r="G31" s="218"/>
      <c r="H31" s="218"/>
      <c r="I31" s="218"/>
      <c r="J31" s="225"/>
      <c r="K31" s="220"/>
      <c r="L31" s="203"/>
      <c r="M31" s="203"/>
      <c r="N31" s="203"/>
      <c r="O31" s="203"/>
      <c r="P31" s="203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</row>
    <row r="32" spans="1:247" s="202" customFormat="1" ht="16.5" customHeight="1">
      <c r="A32" s="309" t="s">
        <v>261</v>
      </c>
      <c r="B32" s="298">
        <v>13300.486999999999</v>
      </c>
      <c r="C32" s="299" t="s">
        <v>8</v>
      </c>
      <c r="D32" s="299">
        <v>0</v>
      </c>
      <c r="E32" s="299">
        <v>0</v>
      </c>
      <c r="F32" s="214"/>
      <c r="G32" s="218"/>
      <c r="H32" s="218"/>
      <c r="I32" s="218"/>
      <c r="J32" s="225"/>
      <c r="K32" s="220"/>
      <c r="L32" s="203"/>
      <c r="M32" s="203"/>
      <c r="N32" s="203"/>
      <c r="O32" s="203"/>
      <c r="P32" s="203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</row>
    <row r="33" spans="1:247" s="202" customFormat="1" ht="16.5" customHeight="1">
      <c r="A33" s="131" t="s">
        <v>262</v>
      </c>
      <c r="B33" s="242">
        <v>5610</v>
      </c>
      <c r="C33" s="294">
        <v>5400</v>
      </c>
      <c r="D33" s="294">
        <v>5400</v>
      </c>
      <c r="E33" s="294">
        <v>5400</v>
      </c>
      <c r="F33" s="21"/>
      <c r="G33" s="217"/>
      <c r="H33" s="218"/>
      <c r="I33" s="226"/>
      <c r="J33" s="225"/>
      <c r="K33" s="220"/>
      <c r="L33" s="203"/>
      <c r="M33" s="203"/>
      <c r="N33" s="203"/>
      <c r="O33" s="203"/>
      <c r="P33" s="203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</row>
    <row r="34" spans="1:247" s="202" customFormat="1" ht="16.5" customHeight="1">
      <c r="A34" s="310" t="s">
        <v>164</v>
      </c>
      <c r="B34" s="300">
        <v>4700</v>
      </c>
      <c r="C34" s="300">
        <v>4700</v>
      </c>
      <c r="D34" s="300">
        <v>4700</v>
      </c>
      <c r="E34" s="300">
        <v>4700</v>
      </c>
      <c r="F34" s="21"/>
      <c r="G34" s="217"/>
      <c r="H34" s="227"/>
      <c r="I34" s="227"/>
      <c r="J34" s="228"/>
      <c r="K34" s="220"/>
      <c r="L34" s="203"/>
      <c r="M34" s="203"/>
      <c r="N34" s="203"/>
      <c r="O34" s="203"/>
      <c r="P34" s="203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</row>
    <row r="35" spans="1:247" s="202" customFormat="1" ht="16.5" customHeight="1">
      <c r="A35" s="309" t="s">
        <v>137</v>
      </c>
      <c r="B35" s="242">
        <v>3649.78</v>
      </c>
      <c r="C35" s="242">
        <v>7558.3029999999999</v>
      </c>
      <c r="D35" s="242">
        <v>3908.5230000000001</v>
      </c>
      <c r="E35" s="294">
        <v>0</v>
      </c>
      <c r="F35" s="21"/>
      <c r="G35" s="217"/>
      <c r="H35" s="227"/>
      <c r="I35" s="227"/>
      <c r="J35" s="228"/>
      <c r="K35" s="220"/>
      <c r="L35" s="203"/>
      <c r="M35" s="203"/>
      <c r="N35" s="203"/>
      <c r="O35" s="203"/>
      <c r="P35" s="203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</row>
    <row r="36" spans="1:247" s="202" customFormat="1" ht="16.5" customHeight="1">
      <c r="A36" s="309" t="s">
        <v>263</v>
      </c>
      <c r="B36" s="300">
        <v>2899.5929999999998</v>
      </c>
      <c r="C36" s="294">
        <v>1900</v>
      </c>
      <c r="D36" s="294">
        <v>1900</v>
      </c>
      <c r="E36" s="294">
        <v>1900</v>
      </c>
      <c r="F36" s="21"/>
      <c r="G36" s="229"/>
      <c r="H36" s="206"/>
      <c r="I36" s="206"/>
      <c r="J36" s="206"/>
      <c r="K36" s="206"/>
      <c r="L36" s="203"/>
      <c r="M36" s="203"/>
      <c r="N36" s="203"/>
      <c r="O36" s="203"/>
      <c r="P36" s="203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</row>
    <row r="37" spans="1:247" s="204" customFormat="1" ht="16.5" customHeight="1">
      <c r="A37" s="309" t="s">
        <v>264</v>
      </c>
      <c r="B37" s="294">
        <v>2514.9850000000001</v>
      </c>
      <c r="C37" s="294">
        <v>2514.9850000000001</v>
      </c>
      <c r="D37" s="294">
        <v>2514.9850000000001</v>
      </c>
      <c r="E37" s="294">
        <v>2514.9850000000001</v>
      </c>
      <c r="F37" s="214"/>
      <c r="G37" s="230"/>
      <c r="H37" s="231"/>
      <c r="I37" s="206"/>
      <c r="J37" s="232"/>
      <c r="K37" s="233"/>
      <c r="L37" s="203"/>
      <c r="M37" s="203"/>
      <c r="N37" s="203"/>
      <c r="O37" s="203"/>
      <c r="P37" s="203"/>
    </row>
    <row r="38" spans="1:247" s="202" customFormat="1" ht="16.5" customHeight="1">
      <c r="A38" s="310" t="s">
        <v>265</v>
      </c>
      <c r="B38" s="300">
        <v>1780</v>
      </c>
      <c r="C38" s="300">
        <v>2000</v>
      </c>
      <c r="D38" s="300">
        <v>2000</v>
      </c>
      <c r="E38" s="300">
        <v>2000</v>
      </c>
      <c r="F38" s="21"/>
      <c r="G38" s="234"/>
      <c r="H38" s="206"/>
      <c r="I38" s="206"/>
      <c r="J38" s="232"/>
      <c r="K38" s="233"/>
      <c r="L38" s="203"/>
      <c r="M38" s="203"/>
      <c r="N38" s="203"/>
      <c r="O38" s="203"/>
      <c r="P38" s="203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</row>
    <row r="39" spans="1:247" s="202" customFormat="1" ht="16.5" customHeight="1">
      <c r="A39" s="131" t="s">
        <v>266</v>
      </c>
      <c r="B39" s="245">
        <v>800</v>
      </c>
      <c r="C39" s="245">
        <v>800</v>
      </c>
      <c r="D39" s="294" t="s">
        <v>10</v>
      </c>
      <c r="E39" s="294" t="s">
        <v>10</v>
      </c>
      <c r="F39" s="21"/>
      <c r="G39" s="235"/>
      <c r="H39" s="227"/>
      <c r="I39" s="227"/>
      <c r="J39" s="219"/>
      <c r="K39" s="220"/>
      <c r="L39" s="203"/>
      <c r="M39" s="203"/>
      <c r="N39" s="203"/>
      <c r="O39" s="203"/>
      <c r="P39" s="203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</row>
    <row r="40" spans="1:247" s="202" customFormat="1" ht="16.5" customHeight="1">
      <c r="A40" s="132" t="s">
        <v>267</v>
      </c>
      <c r="B40" s="300">
        <v>680</v>
      </c>
      <c r="C40" s="300">
        <v>0</v>
      </c>
      <c r="D40" s="300">
        <v>0</v>
      </c>
      <c r="E40" s="300">
        <v>0</v>
      </c>
      <c r="F40" s="21"/>
      <c r="G40" s="236"/>
      <c r="H40" s="218"/>
      <c r="I40" s="218"/>
      <c r="J40" s="237"/>
      <c r="K40" s="220"/>
      <c r="L40" s="203"/>
      <c r="M40" s="203"/>
      <c r="N40" s="203"/>
      <c r="O40" s="203"/>
      <c r="P40" s="203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</row>
    <row r="41" spans="1:247" s="202" customFormat="1" ht="16.5" customHeight="1">
      <c r="A41" s="310" t="s">
        <v>158</v>
      </c>
      <c r="B41" s="300">
        <v>549.27</v>
      </c>
      <c r="C41" s="300">
        <v>0</v>
      </c>
      <c r="D41" s="300">
        <v>0</v>
      </c>
      <c r="E41" s="300">
        <v>0</v>
      </c>
      <c r="F41" s="21"/>
      <c r="G41" s="229"/>
      <c r="H41" s="206"/>
      <c r="I41" s="206"/>
      <c r="J41" s="206"/>
      <c r="K41" s="206"/>
      <c r="L41" s="203"/>
      <c r="M41" s="203"/>
      <c r="N41" s="203"/>
      <c r="O41" s="203"/>
      <c r="P41" s="203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</row>
    <row r="42" spans="1:247" s="202" customFormat="1" ht="16.5" customHeight="1">
      <c r="A42" s="131" t="s">
        <v>268</v>
      </c>
      <c r="B42" s="300">
        <v>485</v>
      </c>
      <c r="C42" s="300">
        <v>0</v>
      </c>
      <c r="D42" s="300">
        <v>0</v>
      </c>
      <c r="E42" s="300">
        <v>0</v>
      </c>
      <c r="F42" s="21"/>
      <c r="G42" s="238"/>
      <c r="H42" s="218"/>
      <c r="I42" s="218"/>
      <c r="J42" s="237"/>
      <c r="K42" s="220"/>
      <c r="L42" s="203"/>
      <c r="M42" s="203"/>
      <c r="N42" s="203"/>
      <c r="O42" s="203"/>
      <c r="P42" s="203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</row>
    <row r="43" spans="1:247" s="202" customFormat="1" ht="16.5" customHeight="1">
      <c r="A43" s="309" t="s">
        <v>269</v>
      </c>
      <c r="B43" s="242">
        <v>398.85820999999999</v>
      </c>
      <c r="C43" s="242">
        <v>98.30162</v>
      </c>
      <c r="D43" s="294" t="s">
        <v>10</v>
      </c>
      <c r="E43" s="294" t="s">
        <v>10</v>
      </c>
      <c r="F43" s="21"/>
      <c r="G43" s="239"/>
      <c r="H43" s="218"/>
      <c r="I43" s="218"/>
      <c r="J43" s="237"/>
      <c r="K43" s="220"/>
      <c r="L43" s="203"/>
      <c r="M43" s="203"/>
      <c r="N43" s="203"/>
      <c r="O43" s="203"/>
      <c r="P43" s="203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</row>
    <row r="44" spans="1:247" s="202" customFormat="1" ht="16.5" customHeight="1">
      <c r="A44" s="309" t="s">
        <v>270</v>
      </c>
      <c r="B44" s="242">
        <v>373</v>
      </c>
      <c r="C44" s="242">
        <v>156</v>
      </c>
      <c r="D44" s="294">
        <v>0</v>
      </c>
      <c r="E44" s="294">
        <v>0</v>
      </c>
      <c r="F44" s="21"/>
      <c r="G44" s="238"/>
      <c r="H44" s="218"/>
      <c r="I44" s="218"/>
      <c r="J44" s="237"/>
      <c r="K44" s="220"/>
      <c r="L44" s="203"/>
      <c r="M44" s="203"/>
      <c r="N44" s="203"/>
      <c r="O44" s="203"/>
      <c r="P44" s="203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</row>
    <row r="45" spans="1:247" s="202" customFormat="1" ht="16.5" customHeight="1">
      <c r="A45" s="131" t="s">
        <v>271</v>
      </c>
      <c r="B45" s="242">
        <v>272</v>
      </c>
      <c r="C45" s="242">
        <v>0</v>
      </c>
      <c r="D45" s="242">
        <v>0</v>
      </c>
      <c r="E45" s="242">
        <v>0</v>
      </c>
      <c r="F45" s="21"/>
      <c r="G45" s="235"/>
      <c r="H45" s="218"/>
      <c r="I45" s="218"/>
      <c r="J45" s="237"/>
      <c r="K45" s="220"/>
      <c r="L45" s="203"/>
      <c r="M45" s="203"/>
      <c r="N45" s="203"/>
      <c r="O45" s="203"/>
      <c r="P45" s="203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</row>
    <row r="46" spans="1:247" s="202" customFormat="1" ht="16.5" customHeight="1">
      <c r="A46" s="133" t="s">
        <v>279</v>
      </c>
      <c r="B46" s="301">
        <v>250</v>
      </c>
      <c r="C46" s="301">
        <v>250</v>
      </c>
      <c r="D46" s="301">
        <v>250</v>
      </c>
      <c r="E46" s="301">
        <v>250</v>
      </c>
      <c r="F46" s="21"/>
      <c r="G46" s="217"/>
      <c r="H46" s="227"/>
      <c r="I46" s="227"/>
      <c r="J46" s="228"/>
      <c r="K46" s="220"/>
      <c r="L46" s="203"/>
      <c r="M46" s="203"/>
      <c r="N46" s="203"/>
      <c r="O46" s="203"/>
      <c r="P46" s="203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</row>
    <row r="47" spans="1:247" s="204" customFormat="1" ht="16.5" customHeight="1">
      <c r="A47" s="133" t="s">
        <v>174</v>
      </c>
      <c r="B47" s="301">
        <v>136</v>
      </c>
      <c r="C47" s="301">
        <v>0</v>
      </c>
      <c r="D47" s="301">
        <v>0</v>
      </c>
      <c r="E47" s="301">
        <v>0</v>
      </c>
      <c r="F47" s="21"/>
      <c r="G47" s="217"/>
      <c r="H47" s="227"/>
      <c r="I47" s="227"/>
      <c r="J47" s="228"/>
      <c r="K47" s="220"/>
      <c r="L47" s="203"/>
      <c r="M47" s="203"/>
      <c r="N47" s="203"/>
      <c r="O47" s="203"/>
      <c r="P47" s="203"/>
    </row>
    <row r="48" spans="1:247" s="202" customFormat="1" ht="16.5" customHeight="1">
      <c r="A48" s="310" t="s">
        <v>272</v>
      </c>
      <c r="B48" s="294">
        <v>59.918999999999997</v>
      </c>
      <c r="C48" s="294">
        <v>60</v>
      </c>
      <c r="D48" s="294">
        <v>60</v>
      </c>
      <c r="E48" s="294">
        <v>60</v>
      </c>
      <c r="F48" s="21"/>
      <c r="G48" s="217"/>
      <c r="H48" s="227"/>
      <c r="I48" s="227"/>
      <c r="J48" s="228"/>
      <c r="K48" s="220"/>
      <c r="L48" s="203"/>
      <c r="M48" s="203"/>
      <c r="N48" s="203"/>
      <c r="O48" s="203"/>
      <c r="P48" s="203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</row>
    <row r="49" spans="1:247" s="202" customFormat="1" ht="16.5" customHeight="1">
      <c r="A49" s="131" t="s">
        <v>273</v>
      </c>
      <c r="B49" s="294">
        <v>55</v>
      </c>
      <c r="C49" s="294">
        <v>0</v>
      </c>
      <c r="D49" s="294">
        <v>0</v>
      </c>
      <c r="E49" s="294">
        <v>0</v>
      </c>
      <c r="F49" s="21"/>
      <c r="G49" s="217"/>
      <c r="H49" s="218"/>
      <c r="I49" s="218"/>
      <c r="J49" s="219"/>
      <c r="K49" s="220"/>
      <c r="L49" s="203"/>
      <c r="M49" s="203"/>
      <c r="N49" s="203"/>
      <c r="O49" s="203"/>
      <c r="P49" s="203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</row>
    <row r="50" spans="1:247" s="204" customFormat="1" ht="16.5" customHeight="1">
      <c r="A50" s="309" t="s">
        <v>274</v>
      </c>
      <c r="B50" s="294">
        <v>50</v>
      </c>
      <c r="C50" s="294">
        <v>50</v>
      </c>
      <c r="D50" s="294">
        <v>50</v>
      </c>
      <c r="E50" s="294">
        <v>50</v>
      </c>
      <c r="F50" s="21"/>
      <c r="G50" s="217"/>
      <c r="H50" s="218"/>
      <c r="I50" s="218"/>
      <c r="J50" s="219"/>
      <c r="K50" s="220"/>
      <c r="L50" s="203"/>
      <c r="M50" s="203"/>
      <c r="N50" s="203"/>
      <c r="O50" s="203"/>
      <c r="P50" s="203"/>
    </row>
    <row r="51" spans="1:247" s="202" customFormat="1" ht="16.5" customHeight="1">
      <c r="A51" s="309" t="s">
        <v>275</v>
      </c>
      <c r="B51" s="294">
        <v>48</v>
      </c>
      <c r="C51" s="294">
        <v>49.08</v>
      </c>
      <c r="D51" s="294">
        <v>49.08</v>
      </c>
      <c r="E51" s="294">
        <v>49.08</v>
      </c>
      <c r="F51" s="21"/>
      <c r="G51" s="217"/>
      <c r="H51" s="218"/>
      <c r="I51" s="218"/>
      <c r="J51" s="219"/>
      <c r="K51" s="220"/>
      <c r="L51" s="203"/>
      <c r="M51" s="203"/>
      <c r="N51" s="203"/>
      <c r="O51" s="203"/>
      <c r="P51" s="203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</row>
    <row r="52" spans="1:247" s="202" customFormat="1" ht="16.5" customHeight="1">
      <c r="A52" s="309" t="s">
        <v>276</v>
      </c>
      <c r="B52" s="294">
        <v>25</v>
      </c>
      <c r="C52" s="294">
        <v>25</v>
      </c>
      <c r="D52" s="294">
        <v>25</v>
      </c>
      <c r="E52" s="294">
        <v>25</v>
      </c>
      <c r="F52" s="21"/>
      <c r="G52" s="217"/>
      <c r="H52" s="218"/>
      <c r="I52" s="218"/>
      <c r="J52" s="219"/>
      <c r="K52" s="220"/>
      <c r="L52" s="203"/>
      <c r="M52" s="203"/>
      <c r="N52" s="203"/>
      <c r="O52" s="203"/>
      <c r="P52" s="203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</row>
    <row r="53" spans="1:247" s="204" customFormat="1" ht="16.5" customHeight="1">
      <c r="A53" s="131" t="s">
        <v>277</v>
      </c>
      <c r="B53" s="294">
        <v>20</v>
      </c>
      <c r="C53" s="294">
        <v>0</v>
      </c>
      <c r="D53" s="294">
        <v>0</v>
      </c>
      <c r="E53" s="294">
        <v>0</v>
      </c>
      <c r="F53" s="21"/>
      <c r="G53" s="217"/>
      <c r="H53" s="218"/>
      <c r="I53" s="218"/>
      <c r="J53" s="219"/>
      <c r="K53" s="220"/>
      <c r="L53" s="203"/>
      <c r="M53" s="203"/>
      <c r="N53" s="203"/>
      <c r="O53" s="203"/>
      <c r="P53" s="203"/>
    </row>
    <row r="54" spans="1:247" s="202" customFormat="1" ht="16.5" customHeight="1">
      <c r="A54" s="132" t="s">
        <v>278</v>
      </c>
      <c r="B54" s="246">
        <v>16.100000000000001</v>
      </c>
      <c r="C54" s="246">
        <v>21.564</v>
      </c>
      <c r="D54" s="246">
        <v>21.564</v>
      </c>
      <c r="E54" s="246">
        <v>21.564</v>
      </c>
      <c r="F54" s="21"/>
      <c r="G54" s="217"/>
      <c r="H54" s="218"/>
      <c r="I54" s="218"/>
      <c r="J54" s="219"/>
      <c r="K54" s="220"/>
      <c r="L54" s="203"/>
      <c r="M54" s="203"/>
      <c r="N54" s="203"/>
      <c r="O54" s="203"/>
      <c r="P54" s="203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</row>
    <row r="55" spans="1:247" s="202" customFormat="1" ht="16.5" customHeight="1">
      <c r="A55" s="205" t="s">
        <v>180</v>
      </c>
      <c r="B55" s="241">
        <f>SUM(B56:B60)</f>
        <v>177968.80000000002</v>
      </c>
      <c r="C55" s="241">
        <f>SUM(C56:C60)</f>
        <v>180131</v>
      </c>
      <c r="D55" s="241">
        <f>SUM(D56:D60)</f>
        <v>178131</v>
      </c>
      <c r="E55" s="241">
        <f>SUM(E56:E60)</f>
        <v>182931</v>
      </c>
      <c r="F55" s="21"/>
      <c r="G55" s="217"/>
      <c r="H55" s="218"/>
      <c r="I55" s="218"/>
      <c r="J55" s="219"/>
      <c r="K55" s="220"/>
      <c r="L55" s="203"/>
      <c r="M55" s="203"/>
      <c r="N55" s="203"/>
      <c r="O55" s="203"/>
      <c r="P55" s="203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</row>
    <row r="56" spans="1:247" s="202" customFormat="1" ht="16.5" customHeight="1">
      <c r="A56" s="312" t="s">
        <v>282</v>
      </c>
      <c r="B56" s="302">
        <v>148401.20000000001</v>
      </c>
      <c r="C56" s="302">
        <v>151631</v>
      </c>
      <c r="D56" s="302">
        <v>149631</v>
      </c>
      <c r="E56" s="302">
        <v>154431</v>
      </c>
      <c r="F56" s="21"/>
      <c r="G56" s="217"/>
      <c r="H56" s="218"/>
      <c r="I56" s="218"/>
      <c r="J56" s="219"/>
      <c r="K56" s="220"/>
      <c r="L56" s="203"/>
      <c r="M56" s="203"/>
      <c r="N56" s="203"/>
      <c r="O56" s="203"/>
      <c r="P56" s="203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</row>
    <row r="57" spans="1:247" s="202" customFormat="1" ht="16.5" customHeight="1">
      <c r="A57" s="132" t="s">
        <v>283</v>
      </c>
      <c r="B57" s="294">
        <v>27700</v>
      </c>
      <c r="C57" s="294">
        <v>27700</v>
      </c>
      <c r="D57" s="294">
        <v>27700</v>
      </c>
      <c r="E57" s="294">
        <v>27700</v>
      </c>
      <c r="F57" s="21"/>
      <c r="G57" s="217"/>
      <c r="H57" s="218"/>
      <c r="I57" s="218"/>
      <c r="J57" s="219"/>
      <c r="K57" s="220"/>
      <c r="L57" s="203"/>
      <c r="M57" s="203"/>
      <c r="N57" s="203"/>
      <c r="O57" s="203"/>
      <c r="P57" s="203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</row>
    <row r="58" spans="1:247" s="202" customFormat="1" ht="16.5" customHeight="1">
      <c r="A58" s="310" t="s">
        <v>280</v>
      </c>
      <c r="B58" s="294">
        <v>800</v>
      </c>
      <c r="C58" s="294">
        <v>800</v>
      </c>
      <c r="D58" s="294">
        <v>800</v>
      </c>
      <c r="E58" s="294">
        <v>800</v>
      </c>
      <c r="F58" s="21"/>
      <c r="G58" s="217"/>
      <c r="H58" s="218"/>
      <c r="I58" s="218"/>
      <c r="J58" s="219"/>
      <c r="K58" s="220"/>
      <c r="L58" s="203"/>
      <c r="M58" s="203"/>
      <c r="N58" s="203"/>
      <c r="O58" s="203"/>
      <c r="P58" s="203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</row>
    <row r="59" spans="1:247" s="202" customFormat="1" ht="16.5" customHeight="1">
      <c r="A59" s="312" t="s">
        <v>284</v>
      </c>
      <c r="B59" s="303">
        <v>542.6</v>
      </c>
      <c r="C59" s="295">
        <v>0</v>
      </c>
      <c r="D59" s="294">
        <v>0</v>
      </c>
      <c r="E59" s="294">
        <v>0</v>
      </c>
      <c r="F59" s="21"/>
      <c r="G59" s="217"/>
      <c r="H59" s="218"/>
      <c r="I59" s="218"/>
      <c r="J59" s="219"/>
      <c r="K59" s="220"/>
      <c r="L59" s="203"/>
      <c r="M59" s="203"/>
      <c r="N59" s="203"/>
      <c r="O59" s="203"/>
      <c r="P59" s="203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</row>
    <row r="60" spans="1:247" s="202" customFormat="1" ht="16.5" customHeight="1">
      <c r="A60" s="310" t="s">
        <v>281</v>
      </c>
      <c r="B60" s="304">
        <v>525</v>
      </c>
      <c r="C60" s="294">
        <v>0</v>
      </c>
      <c r="D60" s="294">
        <v>0</v>
      </c>
      <c r="E60" s="294">
        <v>0</v>
      </c>
      <c r="F60" s="21"/>
      <c r="G60" s="217"/>
      <c r="H60" s="218"/>
      <c r="I60" s="218"/>
      <c r="J60" s="219"/>
      <c r="K60" s="220"/>
      <c r="L60" s="203"/>
      <c r="M60" s="203"/>
      <c r="N60" s="203"/>
      <c r="O60" s="203"/>
      <c r="P60" s="203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</row>
    <row r="61" spans="1:247" s="202" customFormat="1" ht="16.5" customHeight="1">
      <c r="A61" s="207" t="s">
        <v>285</v>
      </c>
      <c r="B61" s="241">
        <f>SUM(B62:B82)</f>
        <v>127752.52489</v>
      </c>
      <c r="C61" s="241">
        <f>SUM(C62:C82)</f>
        <v>137758.70000000001</v>
      </c>
      <c r="D61" s="241">
        <f>SUM(D62:D82)</f>
        <v>140870</v>
      </c>
      <c r="E61" s="241">
        <f>SUM(E62:E82)</f>
        <v>141870</v>
      </c>
      <c r="F61" s="21"/>
      <c r="G61" s="217"/>
      <c r="H61" s="218"/>
      <c r="I61" s="218"/>
      <c r="J61" s="219"/>
      <c r="K61" s="220"/>
      <c r="L61" s="203"/>
      <c r="M61" s="203"/>
      <c r="N61" s="203"/>
      <c r="O61" s="203"/>
      <c r="P61" s="203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</row>
    <row r="62" spans="1:247" s="204" customFormat="1" ht="16.5" customHeight="1">
      <c r="A62" s="309" t="s">
        <v>286</v>
      </c>
      <c r="B62" s="302">
        <v>57905.866999999998</v>
      </c>
      <c r="C62" s="302">
        <v>80750</v>
      </c>
      <c r="D62" s="302">
        <v>84750</v>
      </c>
      <c r="E62" s="302">
        <v>86250</v>
      </c>
      <c r="F62" s="21"/>
      <c r="G62" s="217"/>
      <c r="H62" s="218"/>
      <c r="I62" s="218"/>
      <c r="J62" s="219"/>
      <c r="K62" s="220"/>
      <c r="L62" s="203"/>
      <c r="M62" s="203"/>
      <c r="N62" s="203"/>
      <c r="O62" s="203"/>
      <c r="P62" s="203"/>
    </row>
    <row r="63" spans="1:247" s="202" customFormat="1" ht="16.5" customHeight="1">
      <c r="A63" s="131" t="s">
        <v>287</v>
      </c>
      <c r="B63" s="294">
        <v>50000</v>
      </c>
      <c r="C63" s="294">
        <v>45000</v>
      </c>
      <c r="D63" s="294">
        <v>45000</v>
      </c>
      <c r="E63" s="294">
        <v>45000</v>
      </c>
      <c r="F63" s="21"/>
      <c r="G63" s="217"/>
      <c r="H63" s="218"/>
      <c r="I63" s="218"/>
      <c r="J63" s="219"/>
      <c r="K63" s="220"/>
      <c r="L63" s="203"/>
      <c r="M63" s="203"/>
      <c r="N63" s="203"/>
      <c r="O63" s="203"/>
      <c r="P63" s="203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</row>
    <row r="64" spans="1:247" s="202" customFormat="1" ht="16.5" customHeight="1">
      <c r="A64" s="309" t="s">
        <v>288</v>
      </c>
      <c r="B64" s="294">
        <v>3000</v>
      </c>
      <c r="C64" s="294" t="s">
        <v>10</v>
      </c>
      <c r="D64" s="294" t="s">
        <v>10</v>
      </c>
      <c r="E64" s="294" t="s">
        <v>10</v>
      </c>
      <c r="F64" s="21"/>
      <c r="G64" s="217"/>
      <c r="H64" s="218"/>
      <c r="I64" s="218"/>
      <c r="J64" s="219"/>
      <c r="K64" s="220"/>
      <c r="L64" s="203"/>
      <c r="M64" s="203"/>
      <c r="N64" s="203"/>
      <c r="O64" s="203"/>
      <c r="P64" s="203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</row>
    <row r="65" spans="1:247" s="204" customFormat="1" ht="16.5" customHeight="1">
      <c r="A65" s="186" t="s">
        <v>289</v>
      </c>
      <c r="B65" s="294">
        <v>2940</v>
      </c>
      <c r="C65" s="294">
        <v>0</v>
      </c>
      <c r="D65" s="294">
        <v>0</v>
      </c>
      <c r="E65" s="294">
        <v>0</v>
      </c>
      <c r="F65" s="21"/>
      <c r="G65" s="217"/>
      <c r="H65" s="218"/>
      <c r="I65" s="218"/>
      <c r="J65" s="219"/>
      <c r="K65" s="220"/>
      <c r="L65" s="203"/>
      <c r="M65" s="203"/>
      <c r="N65" s="203"/>
      <c r="O65" s="203"/>
      <c r="P65" s="203"/>
    </row>
    <row r="66" spans="1:247" s="202" customFormat="1" ht="16.5" customHeight="1">
      <c r="A66" s="309" t="s">
        <v>290</v>
      </c>
      <c r="B66" s="302">
        <v>2851.4549999999999</v>
      </c>
      <c r="C66" s="302">
        <v>3250</v>
      </c>
      <c r="D66" s="302">
        <v>3250</v>
      </c>
      <c r="E66" s="302">
        <v>3250</v>
      </c>
      <c r="F66" s="21"/>
      <c r="G66" s="217"/>
      <c r="H66" s="218"/>
      <c r="I66" s="218"/>
      <c r="J66" s="219"/>
      <c r="K66" s="220"/>
      <c r="L66" s="203"/>
      <c r="M66" s="203"/>
      <c r="N66" s="203"/>
      <c r="O66" s="203"/>
      <c r="P66" s="203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</row>
    <row r="67" spans="1:247" s="202" customFormat="1" ht="16.5" customHeight="1">
      <c r="A67" s="309" t="s">
        <v>291</v>
      </c>
      <c r="B67" s="294">
        <v>2815.3608899999999</v>
      </c>
      <c r="C67" s="294" t="s">
        <v>10</v>
      </c>
      <c r="D67" s="294" t="s">
        <v>10</v>
      </c>
      <c r="E67" s="294" t="s">
        <v>10</v>
      </c>
      <c r="F67" s="21"/>
      <c r="G67" s="217"/>
      <c r="H67" s="218"/>
      <c r="I67" s="218"/>
      <c r="J67" s="219"/>
      <c r="K67" s="220"/>
      <c r="L67" s="203"/>
      <c r="M67" s="203"/>
      <c r="N67" s="203"/>
      <c r="O67" s="203"/>
      <c r="P67" s="203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</row>
    <row r="68" spans="1:247" s="202" customFormat="1" ht="16.5" customHeight="1">
      <c r="A68" s="310" t="s">
        <v>292</v>
      </c>
      <c r="B68" s="294">
        <v>2300</v>
      </c>
      <c r="C68" s="294">
        <v>2300</v>
      </c>
      <c r="D68" s="294">
        <v>2300</v>
      </c>
      <c r="E68" s="294">
        <v>2300</v>
      </c>
      <c r="F68" s="21"/>
      <c r="G68" s="217"/>
      <c r="H68" s="218"/>
      <c r="I68" s="218"/>
      <c r="J68" s="219"/>
      <c r="K68" s="220"/>
      <c r="L68" s="203"/>
      <c r="M68" s="203"/>
      <c r="N68" s="203"/>
      <c r="O68" s="203"/>
      <c r="P68" s="203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</row>
    <row r="69" spans="1:247" s="202" customFormat="1" ht="16.5" customHeight="1">
      <c r="A69" s="131" t="s">
        <v>293</v>
      </c>
      <c r="B69" s="302">
        <v>1509.739</v>
      </c>
      <c r="C69" s="302">
        <v>2000</v>
      </c>
      <c r="D69" s="302">
        <v>2000</v>
      </c>
      <c r="E69" s="302">
        <v>2000</v>
      </c>
      <c r="F69" s="21"/>
      <c r="G69" s="217"/>
      <c r="H69" s="218"/>
      <c r="I69" s="218"/>
      <c r="J69" s="219"/>
      <c r="K69" s="220"/>
      <c r="L69" s="203"/>
      <c r="M69" s="203"/>
      <c r="N69" s="203"/>
      <c r="O69" s="203"/>
      <c r="P69" s="203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</row>
    <row r="70" spans="1:247" s="202" customFormat="1" ht="16.5" customHeight="1">
      <c r="A70" s="132" t="s">
        <v>294</v>
      </c>
      <c r="B70" s="302">
        <v>1000</v>
      </c>
      <c r="C70" s="302">
        <v>1000</v>
      </c>
      <c r="D70" s="302">
        <v>1000</v>
      </c>
      <c r="E70" s="302">
        <v>1000</v>
      </c>
      <c r="F70" s="21"/>
      <c r="G70" s="217"/>
      <c r="H70" s="218"/>
      <c r="I70" s="218"/>
      <c r="J70" s="219"/>
      <c r="K70" s="220"/>
      <c r="L70" s="203"/>
      <c r="M70" s="203"/>
      <c r="N70" s="203"/>
      <c r="O70" s="203"/>
      <c r="P70" s="203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</row>
    <row r="71" spans="1:247" s="202" customFormat="1" ht="16.5" customHeight="1">
      <c r="A71" s="309" t="s">
        <v>295</v>
      </c>
      <c r="B71" s="294">
        <v>576.1</v>
      </c>
      <c r="C71" s="294">
        <v>558.70000000000005</v>
      </c>
      <c r="D71" s="296">
        <v>0</v>
      </c>
      <c r="E71" s="295">
        <v>0</v>
      </c>
      <c r="F71" s="21"/>
      <c r="G71" s="217"/>
      <c r="H71" s="218"/>
      <c r="I71" s="218"/>
      <c r="J71" s="219"/>
      <c r="K71" s="220"/>
      <c r="L71" s="203"/>
      <c r="M71" s="203"/>
      <c r="N71" s="203"/>
      <c r="O71" s="203"/>
      <c r="P71" s="203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</row>
    <row r="72" spans="1:247" s="202" customFormat="1" ht="16.5" customHeight="1">
      <c r="A72" s="131" t="s">
        <v>296</v>
      </c>
      <c r="B72" s="294">
        <v>550</v>
      </c>
      <c r="C72" s="294">
        <v>1100</v>
      </c>
      <c r="D72" s="294">
        <v>1100</v>
      </c>
      <c r="E72" s="294">
        <v>1100</v>
      </c>
      <c r="F72" s="21"/>
      <c r="G72" s="217"/>
      <c r="H72" s="218"/>
      <c r="I72" s="218"/>
      <c r="J72" s="219"/>
      <c r="K72" s="220"/>
      <c r="L72" s="203"/>
      <c r="M72" s="203"/>
      <c r="N72" s="203"/>
      <c r="O72" s="203"/>
      <c r="P72" s="203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</row>
    <row r="73" spans="1:247" s="204" customFormat="1" ht="16.5" customHeight="1">
      <c r="A73" s="309" t="s">
        <v>297</v>
      </c>
      <c r="B73" s="294">
        <v>550.00300000000004</v>
      </c>
      <c r="C73" s="294">
        <v>550</v>
      </c>
      <c r="D73" s="294">
        <v>550</v>
      </c>
      <c r="E73" s="294">
        <v>550</v>
      </c>
      <c r="F73" s="21"/>
      <c r="G73" s="217"/>
      <c r="H73" s="218"/>
      <c r="I73" s="218"/>
      <c r="J73" s="219"/>
      <c r="K73" s="220"/>
      <c r="L73" s="203"/>
      <c r="M73" s="203"/>
      <c r="N73" s="203"/>
      <c r="O73" s="203"/>
      <c r="P73" s="203"/>
    </row>
    <row r="74" spans="1:247" s="202" customFormat="1" ht="16.5" customHeight="1">
      <c r="A74" s="309" t="s">
        <v>298</v>
      </c>
      <c r="B74" s="294">
        <v>500</v>
      </c>
      <c r="C74" s="294">
        <v>500</v>
      </c>
      <c r="D74" s="294">
        <v>500</v>
      </c>
      <c r="E74" s="294">
        <v>0</v>
      </c>
      <c r="F74" s="21"/>
      <c r="G74" s="217"/>
      <c r="H74" s="218"/>
      <c r="I74" s="218"/>
      <c r="J74" s="219"/>
      <c r="K74" s="220"/>
      <c r="L74" s="203"/>
      <c r="M74" s="203"/>
      <c r="N74" s="203"/>
      <c r="O74" s="203"/>
      <c r="P74" s="203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</row>
    <row r="75" spans="1:247" s="202" customFormat="1" ht="16.5" customHeight="1">
      <c r="A75" s="309" t="s">
        <v>299</v>
      </c>
      <c r="B75" s="294">
        <v>360</v>
      </c>
      <c r="C75" s="294" t="s">
        <v>10</v>
      </c>
      <c r="D75" s="294" t="s">
        <v>10</v>
      </c>
      <c r="E75" s="294" t="s">
        <v>10</v>
      </c>
      <c r="F75" s="21"/>
      <c r="G75" s="217"/>
      <c r="H75" s="218"/>
      <c r="I75" s="218"/>
      <c r="J75" s="219"/>
      <c r="K75" s="220"/>
      <c r="L75" s="203"/>
      <c r="M75" s="203"/>
      <c r="N75" s="203"/>
      <c r="O75" s="203"/>
      <c r="P75" s="203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</row>
    <row r="76" spans="1:247" s="202" customFormat="1" ht="16.5" customHeight="1">
      <c r="A76" s="131" t="s">
        <v>300</v>
      </c>
      <c r="B76" s="294">
        <v>330</v>
      </c>
      <c r="C76" s="294">
        <v>330</v>
      </c>
      <c r="D76" s="294">
        <v>0</v>
      </c>
      <c r="E76" s="294">
        <v>0</v>
      </c>
      <c r="F76" s="21"/>
      <c r="G76" s="217"/>
      <c r="H76" s="218"/>
      <c r="I76" s="218"/>
      <c r="J76" s="219"/>
      <c r="K76" s="220"/>
      <c r="L76" s="203"/>
      <c r="M76" s="203"/>
      <c r="N76" s="203"/>
      <c r="O76" s="203"/>
      <c r="P76" s="203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</row>
    <row r="77" spans="1:247" s="202" customFormat="1" ht="16.5" customHeight="1">
      <c r="A77" s="310" t="s">
        <v>301</v>
      </c>
      <c r="B77" s="294">
        <v>193</v>
      </c>
      <c r="C77" s="294">
        <v>150</v>
      </c>
      <c r="D77" s="296">
        <v>150</v>
      </c>
      <c r="E77" s="294">
        <v>150</v>
      </c>
      <c r="F77" s="21"/>
      <c r="G77" s="217"/>
      <c r="H77" s="218"/>
      <c r="I77" s="218"/>
      <c r="J77" s="219"/>
      <c r="K77" s="220"/>
      <c r="L77" s="203"/>
      <c r="M77" s="203"/>
      <c r="N77" s="203"/>
      <c r="O77" s="203"/>
      <c r="P77" s="203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</row>
    <row r="78" spans="1:247" s="202" customFormat="1" ht="16.5" customHeight="1">
      <c r="A78" s="131" t="s">
        <v>302</v>
      </c>
      <c r="B78" s="294">
        <v>185</v>
      </c>
      <c r="C78" s="294">
        <v>185</v>
      </c>
      <c r="D78" s="294">
        <v>185</v>
      </c>
      <c r="E78" s="294">
        <v>185</v>
      </c>
      <c r="F78" s="21"/>
      <c r="G78" s="217"/>
      <c r="H78" s="218"/>
      <c r="I78" s="218"/>
      <c r="J78" s="219"/>
      <c r="K78" s="220"/>
      <c r="L78" s="203"/>
      <c r="M78" s="203"/>
      <c r="N78" s="203"/>
      <c r="O78" s="203"/>
      <c r="P78" s="203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</row>
    <row r="79" spans="1:247" s="202" customFormat="1" ht="16.5" customHeight="1">
      <c r="A79" s="131" t="s">
        <v>305</v>
      </c>
      <c r="B79" s="294">
        <v>80</v>
      </c>
      <c r="C79" s="294">
        <v>0</v>
      </c>
      <c r="D79" s="294">
        <v>0</v>
      </c>
      <c r="E79" s="294">
        <v>0</v>
      </c>
      <c r="F79" s="21"/>
      <c r="G79" s="217"/>
      <c r="H79" s="218"/>
      <c r="I79" s="218"/>
      <c r="J79" s="219"/>
      <c r="K79" s="220"/>
      <c r="L79" s="203"/>
      <c r="M79" s="203"/>
      <c r="N79" s="203"/>
      <c r="O79" s="203"/>
      <c r="P79" s="203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</row>
    <row r="80" spans="1:247" s="202" customFormat="1" ht="16.5" customHeight="1">
      <c r="A80" s="310" t="s">
        <v>303</v>
      </c>
      <c r="B80" s="294">
        <v>60</v>
      </c>
      <c r="C80" s="294">
        <v>60</v>
      </c>
      <c r="D80" s="294">
        <v>60</v>
      </c>
      <c r="E80" s="294">
        <v>60</v>
      </c>
      <c r="F80" s="21"/>
      <c r="G80" s="217"/>
      <c r="H80" s="218"/>
      <c r="I80" s="218"/>
      <c r="J80" s="219"/>
      <c r="K80" s="220"/>
      <c r="L80" s="203"/>
      <c r="M80" s="203"/>
      <c r="N80" s="203"/>
      <c r="O80" s="203"/>
      <c r="P80" s="203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</row>
    <row r="81" spans="1:16" s="204" customFormat="1" ht="16.5" customHeight="1">
      <c r="A81" s="310" t="s">
        <v>304</v>
      </c>
      <c r="B81" s="294">
        <v>25</v>
      </c>
      <c r="C81" s="294">
        <v>25</v>
      </c>
      <c r="D81" s="294">
        <v>25</v>
      </c>
      <c r="E81" s="294">
        <v>25</v>
      </c>
      <c r="F81" s="21"/>
      <c r="G81" s="217"/>
      <c r="H81" s="218"/>
      <c r="I81" s="218"/>
      <c r="J81" s="219"/>
      <c r="K81" s="220"/>
      <c r="L81" s="203"/>
      <c r="M81" s="203"/>
      <c r="N81" s="203"/>
      <c r="O81" s="203"/>
      <c r="P81" s="203"/>
    </row>
    <row r="82" spans="1:16" s="204" customFormat="1" ht="16.5" customHeight="1">
      <c r="A82" s="313" t="s">
        <v>306</v>
      </c>
      <c r="B82" s="294">
        <v>21</v>
      </c>
      <c r="C82" s="294">
        <v>0</v>
      </c>
      <c r="D82" s="296">
        <v>0</v>
      </c>
      <c r="E82" s="295">
        <v>0</v>
      </c>
      <c r="F82" s="21"/>
      <c r="G82" s="217"/>
      <c r="H82" s="218"/>
      <c r="I82" s="218"/>
      <c r="J82" s="219"/>
      <c r="K82" s="220"/>
      <c r="L82" s="203"/>
      <c r="M82" s="203"/>
      <c r="N82" s="203"/>
      <c r="O82" s="203"/>
      <c r="P82" s="203"/>
    </row>
    <row r="83" spans="1:16" s="204" customFormat="1" ht="16.5" customHeight="1">
      <c r="A83" s="208" t="s">
        <v>209</v>
      </c>
      <c r="B83" s="241">
        <f>SUM(B84:B86)</f>
        <v>26129.753000000001</v>
      </c>
      <c r="C83" s="241">
        <f>SUM(C84:C86)</f>
        <v>26080.762999999999</v>
      </c>
      <c r="D83" s="241">
        <f>SUM(D84:D86)</f>
        <v>26080.762999999999</v>
      </c>
      <c r="E83" s="241">
        <f>SUM(E84:E86)</f>
        <v>26080.762999999999</v>
      </c>
      <c r="F83" s="21"/>
      <c r="G83" s="217"/>
      <c r="H83" s="218"/>
      <c r="I83" s="218"/>
      <c r="J83" s="219"/>
      <c r="K83" s="220"/>
      <c r="L83" s="203"/>
      <c r="M83" s="203"/>
      <c r="N83" s="203"/>
      <c r="O83" s="203"/>
      <c r="P83" s="203"/>
    </row>
    <row r="84" spans="1:16" s="204" customFormat="1" ht="16.5" customHeight="1">
      <c r="A84" s="311" t="s">
        <v>210</v>
      </c>
      <c r="B84" s="242">
        <v>25063</v>
      </c>
      <c r="C84" s="242">
        <v>25063</v>
      </c>
      <c r="D84" s="242">
        <v>25063</v>
      </c>
      <c r="E84" s="242">
        <v>25063</v>
      </c>
      <c r="F84" s="214"/>
      <c r="G84" s="217"/>
      <c r="H84" s="218"/>
      <c r="I84" s="218"/>
      <c r="J84" s="219"/>
      <c r="K84" s="220"/>
      <c r="L84" s="203"/>
      <c r="M84" s="203"/>
      <c r="N84" s="203"/>
      <c r="O84" s="203"/>
      <c r="P84" s="203"/>
    </row>
    <row r="85" spans="1:16" s="204" customFormat="1" ht="16.5" customHeight="1">
      <c r="A85" s="311" t="s">
        <v>307</v>
      </c>
      <c r="B85" s="294">
        <v>1017.763</v>
      </c>
      <c r="C85" s="294">
        <v>1017.763</v>
      </c>
      <c r="D85" s="294">
        <v>1017.763</v>
      </c>
      <c r="E85" s="294">
        <v>1017.763</v>
      </c>
      <c r="F85" s="21"/>
      <c r="G85" s="217"/>
      <c r="H85" s="218"/>
      <c r="I85" s="218"/>
      <c r="J85" s="219"/>
      <c r="K85" s="220"/>
      <c r="L85" s="203"/>
      <c r="M85" s="203"/>
      <c r="N85" s="203"/>
      <c r="O85" s="203"/>
      <c r="P85" s="203"/>
    </row>
    <row r="86" spans="1:16" s="204" customFormat="1" ht="16.5" customHeight="1">
      <c r="A86" s="311" t="s">
        <v>308</v>
      </c>
      <c r="B86" s="294">
        <v>48.99</v>
      </c>
      <c r="C86" s="294" t="s">
        <v>10</v>
      </c>
      <c r="D86" s="294" t="s">
        <v>10</v>
      </c>
      <c r="E86" s="294" t="s">
        <v>10</v>
      </c>
      <c r="F86" s="21"/>
      <c r="G86" s="217"/>
      <c r="H86" s="218"/>
      <c r="I86" s="218"/>
      <c r="J86" s="219"/>
      <c r="K86" s="220"/>
      <c r="L86" s="203"/>
      <c r="M86" s="203"/>
      <c r="N86" s="203"/>
      <c r="O86" s="203"/>
      <c r="P86" s="203"/>
    </row>
    <row r="87" spans="1:16" s="204" customFormat="1" ht="16.5" customHeight="1">
      <c r="A87" s="207" t="s">
        <v>201</v>
      </c>
      <c r="B87" s="241">
        <f>SUM(B88:B94)</f>
        <v>5790.6850000000004</v>
      </c>
      <c r="C87" s="241">
        <f>SUM(C88:C94)</f>
        <v>6271.6850000000004</v>
      </c>
      <c r="D87" s="241">
        <f>SUM(D88:D94)</f>
        <v>6271.6850000000004</v>
      </c>
      <c r="E87" s="241">
        <f>SUM(E88:E94)</f>
        <v>6271.6850000000004</v>
      </c>
      <c r="F87" s="21"/>
      <c r="G87" s="217"/>
      <c r="H87" s="218"/>
      <c r="I87" s="218"/>
      <c r="J87" s="219"/>
      <c r="K87" s="220"/>
      <c r="L87" s="203"/>
      <c r="M87" s="203"/>
      <c r="N87" s="203"/>
      <c r="O87" s="203"/>
      <c r="P87" s="203"/>
    </row>
    <row r="88" spans="1:16" s="204" customFormat="1" ht="16.5" customHeight="1">
      <c r="A88" s="310" t="s">
        <v>309</v>
      </c>
      <c r="B88" s="294">
        <v>2500.8760000000002</v>
      </c>
      <c r="C88" s="294">
        <v>2500.8760000000002</v>
      </c>
      <c r="D88" s="294">
        <v>2500.8760000000002</v>
      </c>
      <c r="E88" s="294">
        <v>2500.8760000000002</v>
      </c>
      <c r="F88" s="21"/>
      <c r="G88" s="217"/>
      <c r="H88" s="218"/>
      <c r="I88" s="218"/>
      <c r="J88" s="219"/>
      <c r="K88" s="220"/>
      <c r="L88" s="203"/>
      <c r="M88" s="203"/>
      <c r="N88" s="203"/>
      <c r="O88" s="203"/>
      <c r="P88" s="203"/>
    </row>
    <row r="89" spans="1:16" s="204" customFormat="1" ht="16.5" customHeight="1">
      <c r="A89" s="132" t="s">
        <v>310</v>
      </c>
      <c r="B89" s="294">
        <v>1579.26</v>
      </c>
      <c r="C89" s="294">
        <v>1579.26</v>
      </c>
      <c r="D89" s="294">
        <v>1579.26</v>
      </c>
      <c r="E89" s="294">
        <v>1579.26</v>
      </c>
      <c r="F89" s="21"/>
      <c r="G89" s="217"/>
      <c r="H89" s="218"/>
      <c r="I89" s="218"/>
      <c r="J89" s="219"/>
      <c r="K89" s="220"/>
      <c r="L89" s="203"/>
      <c r="M89" s="203"/>
      <c r="N89" s="203"/>
      <c r="O89" s="203"/>
      <c r="P89" s="203"/>
    </row>
    <row r="90" spans="1:16" s="204" customFormat="1" ht="16.5" customHeight="1">
      <c r="A90" s="310" t="s">
        <v>311</v>
      </c>
      <c r="B90" s="302">
        <v>1100</v>
      </c>
      <c r="C90" s="294">
        <v>1090</v>
      </c>
      <c r="D90" s="294">
        <v>1090</v>
      </c>
      <c r="E90" s="294">
        <v>1090</v>
      </c>
      <c r="F90" s="21"/>
      <c r="G90" s="217"/>
      <c r="H90" s="218"/>
      <c r="I90" s="218"/>
      <c r="J90" s="219"/>
      <c r="K90" s="220"/>
      <c r="L90" s="203"/>
      <c r="M90" s="203"/>
      <c r="N90" s="203"/>
      <c r="O90" s="203"/>
      <c r="P90" s="203"/>
    </row>
    <row r="91" spans="1:16" s="204" customFormat="1" ht="16.5" customHeight="1">
      <c r="A91" s="312" t="s">
        <v>315</v>
      </c>
      <c r="B91" s="302">
        <v>500</v>
      </c>
      <c r="C91" s="294">
        <v>0</v>
      </c>
      <c r="D91" s="294">
        <v>0</v>
      </c>
      <c r="E91" s="294">
        <v>0</v>
      </c>
      <c r="F91" s="21"/>
      <c r="G91" s="217"/>
      <c r="H91" s="218"/>
      <c r="I91" s="218"/>
      <c r="J91" s="219"/>
      <c r="K91" s="220"/>
      <c r="L91" s="203"/>
      <c r="M91" s="203"/>
      <c r="N91" s="203"/>
      <c r="O91" s="203"/>
      <c r="P91" s="203"/>
    </row>
    <row r="92" spans="1:16" s="204" customFormat="1" ht="16.5" customHeight="1">
      <c r="A92" s="132" t="s">
        <v>312</v>
      </c>
      <c r="B92" s="294">
        <v>110.54900000000001</v>
      </c>
      <c r="C92" s="294">
        <v>110.54900000000001</v>
      </c>
      <c r="D92" s="294">
        <v>110.54900000000001</v>
      </c>
      <c r="E92" s="294">
        <v>110.54900000000001</v>
      </c>
      <c r="F92" s="21"/>
      <c r="G92" s="217"/>
      <c r="H92" s="218"/>
      <c r="I92" s="218"/>
      <c r="J92" s="219"/>
      <c r="K92" s="220"/>
      <c r="L92" s="203"/>
      <c r="M92" s="203"/>
      <c r="N92" s="203"/>
      <c r="O92" s="203"/>
      <c r="P92" s="203"/>
    </row>
    <row r="93" spans="1:16" s="204" customFormat="1" ht="16.5" customHeight="1">
      <c r="A93" s="132" t="s">
        <v>313</v>
      </c>
      <c r="B93" s="294">
        <v>0</v>
      </c>
      <c r="C93" s="294">
        <v>971</v>
      </c>
      <c r="D93" s="294">
        <v>971</v>
      </c>
      <c r="E93" s="294">
        <v>971</v>
      </c>
      <c r="F93" s="21"/>
      <c r="G93" s="217"/>
      <c r="H93" s="218"/>
      <c r="I93" s="218"/>
      <c r="J93" s="219"/>
      <c r="K93" s="220"/>
      <c r="L93" s="203"/>
      <c r="M93" s="203"/>
      <c r="N93" s="203"/>
      <c r="O93" s="203"/>
      <c r="P93" s="203"/>
    </row>
    <row r="94" spans="1:16" s="204" customFormat="1" ht="16.5" customHeight="1">
      <c r="A94" s="310" t="s">
        <v>314</v>
      </c>
      <c r="B94" s="294">
        <v>0</v>
      </c>
      <c r="C94" s="294">
        <v>20</v>
      </c>
      <c r="D94" s="294">
        <v>20</v>
      </c>
      <c r="E94" s="294">
        <v>20</v>
      </c>
      <c r="F94" s="21"/>
      <c r="G94" s="217"/>
      <c r="H94" s="218"/>
      <c r="I94" s="218"/>
      <c r="J94" s="219"/>
      <c r="K94" s="220"/>
      <c r="L94" s="203"/>
      <c r="M94" s="203"/>
      <c r="N94" s="203"/>
      <c r="O94" s="203"/>
      <c r="P94" s="203"/>
    </row>
    <row r="95" spans="1:16" s="204" customFormat="1" ht="16.5" customHeight="1">
      <c r="A95" s="199" t="s">
        <v>316</v>
      </c>
      <c r="B95" s="247">
        <f>SUM(B96:B97)</f>
        <v>683</v>
      </c>
      <c r="C95" s="247">
        <f>SUM(C96:C97)</f>
        <v>970</v>
      </c>
      <c r="D95" s="247">
        <f>SUM(D96:D97)</f>
        <v>1682</v>
      </c>
      <c r="E95" s="247">
        <f>SUM(E96:E97)</f>
        <v>1664</v>
      </c>
      <c r="F95" s="21"/>
      <c r="G95" s="217"/>
      <c r="H95" s="218"/>
      <c r="I95" s="218"/>
      <c r="J95" s="219"/>
      <c r="K95" s="220"/>
      <c r="L95" s="203"/>
      <c r="M95" s="203"/>
      <c r="N95" s="203"/>
      <c r="O95" s="203"/>
      <c r="P95" s="203"/>
    </row>
    <row r="96" spans="1:16" s="204" customFormat="1" ht="16.5" customHeight="1">
      <c r="A96" s="130" t="s">
        <v>317</v>
      </c>
      <c r="B96" s="302">
        <v>576</v>
      </c>
      <c r="C96" s="305">
        <v>970</v>
      </c>
      <c r="D96" s="305">
        <v>1682</v>
      </c>
      <c r="E96" s="305">
        <v>1664</v>
      </c>
      <c r="F96" s="21"/>
      <c r="G96" s="217"/>
      <c r="H96" s="218"/>
      <c r="I96" s="218"/>
      <c r="J96" s="219"/>
      <c r="K96" s="220"/>
      <c r="L96" s="203"/>
      <c r="M96" s="203"/>
      <c r="N96" s="203"/>
      <c r="O96" s="203"/>
      <c r="P96" s="203"/>
    </row>
    <row r="97" spans="1:16" s="204" customFormat="1" ht="16.5" customHeight="1">
      <c r="A97" s="132" t="s">
        <v>318</v>
      </c>
      <c r="B97" s="294">
        <v>107</v>
      </c>
      <c r="C97" s="294" t="s">
        <v>10</v>
      </c>
      <c r="D97" s="294" t="s">
        <v>10</v>
      </c>
      <c r="E97" s="294" t="s">
        <v>10</v>
      </c>
      <c r="F97" s="21"/>
      <c r="G97" s="217"/>
      <c r="H97" s="218"/>
      <c r="I97" s="218"/>
      <c r="J97" s="219"/>
      <c r="K97" s="220"/>
      <c r="L97" s="203"/>
      <c r="M97" s="203"/>
      <c r="N97" s="203"/>
      <c r="O97" s="203"/>
      <c r="P97" s="203"/>
    </row>
    <row r="98" spans="1:16" s="204" customFormat="1" ht="16.5" customHeight="1">
      <c r="A98" s="205" t="s">
        <v>205</v>
      </c>
      <c r="B98" s="241">
        <f>SUM(B99)</f>
        <v>787</v>
      </c>
      <c r="C98" s="241">
        <f>SUM(C99)</f>
        <v>287.89100000000002</v>
      </c>
      <c r="D98" s="241">
        <f>SUM(D99)</f>
        <v>287.89100000000002</v>
      </c>
      <c r="E98" s="241">
        <f>SUM(E99)</f>
        <v>287.89100000000002</v>
      </c>
      <c r="F98" s="21"/>
      <c r="G98" s="217"/>
      <c r="H98" s="218"/>
      <c r="I98" s="218"/>
      <c r="J98" s="219"/>
      <c r="K98" s="220"/>
      <c r="L98" s="203"/>
      <c r="M98" s="203"/>
      <c r="N98" s="203"/>
      <c r="O98" s="203"/>
      <c r="P98" s="203"/>
    </row>
    <row r="99" spans="1:16" s="204" customFormat="1" ht="16.5" customHeight="1">
      <c r="A99" s="132" t="s">
        <v>319</v>
      </c>
      <c r="B99" s="295">
        <v>787</v>
      </c>
      <c r="C99" s="295">
        <v>287.89100000000002</v>
      </c>
      <c r="D99" s="295">
        <v>287.89100000000002</v>
      </c>
      <c r="E99" s="295">
        <v>287.89100000000002</v>
      </c>
      <c r="F99" s="21"/>
      <c r="G99" s="217"/>
      <c r="H99" s="218"/>
      <c r="I99" s="218"/>
      <c r="J99" s="219"/>
      <c r="K99" s="220"/>
      <c r="L99" s="203"/>
      <c r="M99" s="203"/>
      <c r="N99" s="203"/>
      <c r="O99" s="203"/>
      <c r="P99" s="203"/>
    </row>
    <row r="100" spans="1:16" s="204" customFormat="1" ht="16.5" customHeight="1">
      <c r="A100" s="199" t="s">
        <v>191</v>
      </c>
      <c r="B100" s="248">
        <f>SUM(B101:B105)</f>
        <v>52.5</v>
      </c>
      <c r="C100" s="248">
        <f>SUM(C101:C105)</f>
        <v>135</v>
      </c>
      <c r="D100" s="248">
        <f>SUM(D101:D105)</f>
        <v>5</v>
      </c>
      <c r="E100" s="248">
        <f>SUM(E101:E105)</f>
        <v>0</v>
      </c>
      <c r="F100" s="21"/>
      <c r="G100" s="217"/>
      <c r="H100" s="218"/>
      <c r="I100" s="218"/>
      <c r="J100" s="219"/>
      <c r="K100" s="220"/>
      <c r="L100" s="203"/>
      <c r="M100" s="203"/>
      <c r="N100" s="203"/>
      <c r="O100" s="203"/>
      <c r="P100" s="203"/>
    </row>
    <row r="101" spans="1:16" s="204" customFormat="1" ht="16.5" customHeight="1">
      <c r="A101" s="133" t="s">
        <v>320</v>
      </c>
      <c r="B101" s="294">
        <v>20</v>
      </c>
      <c r="C101" s="294">
        <v>0</v>
      </c>
      <c r="D101" s="294">
        <v>0</v>
      </c>
      <c r="E101" s="294">
        <v>0</v>
      </c>
      <c r="F101" s="21"/>
      <c r="G101" s="217"/>
      <c r="H101" s="218"/>
      <c r="I101" s="218"/>
      <c r="J101" s="219"/>
      <c r="K101" s="220"/>
      <c r="L101" s="203"/>
      <c r="M101" s="203"/>
      <c r="N101" s="203"/>
      <c r="O101" s="203"/>
      <c r="P101" s="203"/>
    </row>
    <row r="102" spans="1:16" s="204" customFormat="1" ht="16.5" customHeight="1">
      <c r="A102" s="132" t="s">
        <v>321</v>
      </c>
      <c r="B102" s="243">
        <v>17.5</v>
      </c>
      <c r="C102" s="245">
        <v>0</v>
      </c>
      <c r="D102" s="294">
        <v>0</v>
      </c>
      <c r="E102" s="294">
        <v>0</v>
      </c>
      <c r="F102" s="21"/>
      <c r="G102" s="217"/>
      <c r="H102" s="218"/>
      <c r="I102" s="218"/>
      <c r="J102" s="219"/>
      <c r="K102" s="220"/>
      <c r="L102" s="203"/>
      <c r="M102" s="203"/>
      <c r="N102" s="203"/>
      <c r="O102" s="203"/>
      <c r="P102" s="203"/>
    </row>
    <row r="103" spans="1:16" s="204" customFormat="1" ht="16.5" customHeight="1">
      <c r="A103" s="132" t="s">
        <v>322</v>
      </c>
      <c r="B103" s="245">
        <v>10</v>
      </c>
      <c r="C103" s="245">
        <v>0</v>
      </c>
      <c r="D103" s="245">
        <v>0</v>
      </c>
      <c r="E103" s="245">
        <v>0</v>
      </c>
      <c r="F103" s="21"/>
      <c r="G103" s="217"/>
      <c r="H103" s="218"/>
      <c r="I103" s="218"/>
      <c r="J103" s="219"/>
      <c r="K103" s="220"/>
      <c r="L103" s="203"/>
      <c r="M103" s="203"/>
      <c r="N103" s="203"/>
      <c r="O103" s="203"/>
      <c r="P103" s="203"/>
    </row>
    <row r="104" spans="1:16" s="204" customFormat="1" ht="16.5" customHeight="1">
      <c r="A104" s="132" t="s">
        <v>323</v>
      </c>
      <c r="B104" s="295">
        <v>5</v>
      </c>
      <c r="C104" s="295">
        <v>0</v>
      </c>
      <c r="D104" s="294">
        <v>0</v>
      </c>
      <c r="E104" s="294">
        <v>0</v>
      </c>
      <c r="F104" s="21"/>
      <c r="G104" s="217"/>
      <c r="H104" s="218"/>
      <c r="I104" s="218"/>
      <c r="J104" s="219"/>
      <c r="K104" s="220"/>
      <c r="L104" s="203"/>
      <c r="M104" s="203"/>
      <c r="N104" s="203"/>
      <c r="O104" s="203"/>
      <c r="P104" s="203"/>
    </row>
    <row r="105" spans="1:16" s="204" customFormat="1" ht="16.5" customHeight="1">
      <c r="A105" s="310" t="s">
        <v>324</v>
      </c>
      <c r="B105" s="298">
        <v>0</v>
      </c>
      <c r="C105" s="294">
        <v>135</v>
      </c>
      <c r="D105" s="294">
        <v>5</v>
      </c>
      <c r="E105" s="294">
        <v>0</v>
      </c>
      <c r="F105" s="21"/>
      <c r="G105" s="217"/>
      <c r="H105" s="218"/>
      <c r="I105" s="218"/>
      <c r="J105" s="219"/>
      <c r="K105" s="220"/>
      <c r="L105" s="203"/>
      <c r="M105" s="203"/>
      <c r="N105" s="203"/>
      <c r="O105" s="203"/>
      <c r="P105" s="203"/>
    </row>
    <row r="106" spans="1:16" s="204" customFormat="1" ht="16.5" customHeight="1">
      <c r="A106" s="209" t="s">
        <v>328</v>
      </c>
      <c r="B106" s="248">
        <f>SUM(B107:B108)</f>
        <v>708853</v>
      </c>
      <c r="C106" s="248">
        <f>SUM(C107:C108)</f>
        <v>105000</v>
      </c>
      <c r="D106" s="248">
        <f>SUM(D107:D108)</f>
        <v>0</v>
      </c>
      <c r="E106" s="248">
        <f>SUM(E107:E108)</f>
        <v>0</v>
      </c>
      <c r="F106" s="21"/>
      <c r="G106" s="217"/>
      <c r="H106" s="218"/>
      <c r="I106" s="218"/>
      <c r="J106" s="219"/>
      <c r="K106" s="220"/>
      <c r="L106" s="203"/>
      <c r="M106" s="203"/>
      <c r="N106" s="203"/>
      <c r="O106" s="203"/>
      <c r="P106" s="203"/>
    </row>
    <row r="107" spans="1:16" s="204" customFormat="1" ht="16.5" customHeight="1">
      <c r="A107" s="309" t="s">
        <v>332</v>
      </c>
      <c r="B107" s="249">
        <v>368053</v>
      </c>
      <c r="C107" s="242">
        <v>0</v>
      </c>
      <c r="D107" s="242">
        <v>0</v>
      </c>
      <c r="E107" s="242">
        <v>0</v>
      </c>
      <c r="F107" s="21"/>
      <c r="G107" s="217"/>
      <c r="H107" s="218"/>
      <c r="I107" s="218"/>
      <c r="J107" s="219"/>
      <c r="K107" s="220"/>
      <c r="L107" s="203"/>
      <c r="M107" s="203"/>
      <c r="N107" s="203"/>
      <c r="O107" s="203"/>
      <c r="P107" s="203"/>
    </row>
    <row r="108" spans="1:16" s="204" customFormat="1" ht="16.5" customHeight="1">
      <c r="A108" s="130" t="s">
        <v>333</v>
      </c>
      <c r="B108" s="295">
        <v>340800</v>
      </c>
      <c r="C108" s="294">
        <v>105000</v>
      </c>
      <c r="D108" s="295">
        <v>0</v>
      </c>
      <c r="E108" s="295">
        <v>0</v>
      </c>
      <c r="F108" s="21"/>
      <c r="G108" s="217"/>
      <c r="H108" s="218"/>
      <c r="I108" s="218"/>
      <c r="J108" s="219"/>
      <c r="K108" s="220"/>
      <c r="L108" s="203"/>
      <c r="M108" s="203"/>
      <c r="N108" s="203"/>
      <c r="O108" s="203"/>
      <c r="P108" s="203"/>
    </row>
    <row r="109" spans="1:16" s="204" customFormat="1" ht="16.5" customHeight="1">
      <c r="A109" s="315" t="s">
        <v>326</v>
      </c>
      <c r="B109" s="241">
        <f>SUM(B110:B114)</f>
        <v>97300</v>
      </c>
      <c r="C109" s="241">
        <f>SUM(C110:C114)</f>
        <v>0</v>
      </c>
      <c r="D109" s="241">
        <f>SUM(D110:D114)</f>
        <v>0</v>
      </c>
      <c r="E109" s="241">
        <f>SUM(E110:E114)</f>
        <v>0</v>
      </c>
      <c r="F109" s="21"/>
      <c r="G109" s="217"/>
      <c r="H109" s="218"/>
      <c r="I109" s="218"/>
      <c r="J109" s="219"/>
      <c r="K109" s="220"/>
      <c r="L109" s="203"/>
      <c r="M109" s="203"/>
      <c r="N109" s="203"/>
      <c r="O109" s="203"/>
      <c r="P109" s="203"/>
    </row>
    <row r="110" spans="1:16" s="204" customFormat="1" ht="16.5" customHeight="1">
      <c r="A110" s="309" t="s">
        <v>334</v>
      </c>
      <c r="B110" s="294">
        <v>75500</v>
      </c>
      <c r="C110" s="294">
        <v>0</v>
      </c>
      <c r="D110" s="294">
        <v>0</v>
      </c>
      <c r="E110" s="294">
        <v>0</v>
      </c>
      <c r="F110" s="21"/>
      <c r="G110" s="217"/>
      <c r="H110" s="218"/>
      <c r="I110" s="218"/>
      <c r="J110" s="219"/>
      <c r="K110" s="220"/>
      <c r="L110" s="203"/>
      <c r="M110" s="203"/>
      <c r="N110" s="203"/>
      <c r="O110" s="203"/>
      <c r="P110" s="203"/>
    </row>
    <row r="111" spans="1:16" s="204" customFormat="1" ht="16.5" customHeight="1">
      <c r="A111" s="309" t="s">
        <v>335</v>
      </c>
      <c r="B111" s="294">
        <v>8000</v>
      </c>
      <c r="C111" s="294">
        <v>0</v>
      </c>
      <c r="D111" s="294">
        <v>0</v>
      </c>
      <c r="E111" s="294">
        <v>0</v>
      </c>
      <c r="F111" s="21"/>
      <c r="G111" s="217"/>
      <c r="H111" s="218"/>
      <c r="I111" s="218"/>
      <c r="J111" s="219"/>
      <c r="K111" s="220"/>
      <c r="L111" s="203"/>
      <c r="M111" s="203"/>
      <c r="N111" s="203"/>
      <c r="O111" s="203"/>
      <c r="P111" s="203"/>
    </row>
    <row r="112" spans="1:16" s="204" customFormat="1" ht="16.5" customHeight="1">
      <c r="A112" s="309" t="s">
        <v>336</v>
      </c>
      <c r="B112" s="294">
        <v>6000</v>
      </c>
      <c r="C112" s="294">
        <v>0</v>
      </c>
      <c r="D112" s="294">
        <v>0</v>
      </c>
      <c r="E112" s="294">
        <v>0</v>
      </c>
      <c r="F112" s="21"/>
      <c r="G112" s="217"/>
      <c r="H112" s="218"/>
      <c r="I112" s="218"/>
      <c r="J112" s="219"/>
      <c r="K112" s="220"/>
      <c r="L112" s="203"/>
      <c r="M112" s="203"/>
      <c r="N112" s="203"/>
      <c r="O112" s="203"/>
      <c r="P112" s="203"/>
    </row>
    <row r="113" spans="1:16" s="204" customFormat="1" ht="16.5" customHeight="1">
      <c r="A113" s="309" t="s">
        <v>337</v>
      </c>
      <c r="B113" s="294">
        <v>5000</v>
      </c>
      <c r="C113" s="294">
        <v>0</v>
      </c>
      <c r="D113" s="294">
        <v>0</v>
      </c>
      <c r="E113" s="294">
        <v>0</v>
      </c>
      <c r="F113" s="21"/>
      <c r="G113" s="217"/>
      <c r="H113" s="218"/>
      <c r="I113" s="218"/>
      <c r="J113" s="219"/>
      <c r="K113" s="220"/>
      <c r="L113" s="203"/>
      <c r="M113" s="203"/>
      <c r="N113" s="203"/>
      <c r="O113" s="203"/>
      <c r="P113" s="203"/>
    </row>
    <row r="114" spans="1:16" s="204" customFormat="1" ht="16.5" customHeight="1">
      <c r="A114" s="309" t="s">
        <v>338</v>
      </c>
      <c r="B114" s="294">
        <v>2800</v>
      </c>
      <c r="C114" s="294">
        <v>0</v>
      </c>
      <c r="D114" s="294">
        <v>0</v>
      </c>
      <c r="E114" s="294">
        <v>0</v>
      </c>
      <c r="F114" s="21"/>
      <c r="G114" s="217"/>
      <c r="H114" s="218"/>
      <c r="I114" s="218"/>
      <c r="J114" s="219"/>
      <c r="K114" s="220"/>
      <c r="L114" s="203"/>
      <c r="M114" s="203"/>
      <c r="N114" s="203"/>
      <c r="O114" s="203"/>
      <c r="P114" s="203"/>
    </row>
    <row r="115" spans="1:16" s="204" customFormat="1" ht="16.5" customHeight="1">
      <c r="A115" s="316" t="s">
        <v>327</v>
      </c>
      <c r="B115" s="241">
        <f>SUM(B116:B120)</f>
        <v>24365.585999999999</v>
      </c>
      <c r="C115" s="241">
        <f>SUM(C116:C120)</f>
        <v>0</v>
      </c>
      <c r="D115" s="241">
        <f>SUM(D116:D120)</f>
        <v>0</v>
      </c>
      <c r="E115" s="241">
        <f>SUM(E116:E120)</f>
        <v>0</v>
      </c>
      <c r="F115" s="21"/>
      <c r="G115" s="217"/>
      <c r="H115" s="218"/>
      <c r="I115" s="218"/>
      <c r="J115" s="219"/>
      <c r="K115" s="220"/>
      <c r="L115" s="203"/>
      <c r="M115" s="203"/>
      <c r="N115" s="203"/>
      <c r="O115" s="203"/>
      <c r="P115" s="203"/>
    </row>
    <row r="116" spans="1:16" s="204" customFormat="1" ht="16.5" customHeight="1">
      <c r="A116" s="309" t="s">
        <v>339</v>
      </c>
      <c r="B116" s="243">
        <v>9000</v>
      </c>
      <c r="C116" s="243">
        <v>0</v>
      </c>
      <c r="D116" s="243">
        <v>0</v>
      </c>
      <c r="E116" s="243">
        <v>0</v>
      </c>
      <c r="F116" s="21"/>
      <c r="G116" s="217"/>
      <c r="H116" s="218"/>
      <c r="I116" s="218"/>
      <c r="J116" s="219"/>
      <c r="K116" s="220"/>
      <c r="L116" s="203"/>
      <c r="M116" s="203"/>
      <c r="N116" s="203"/>
      <c r="O116" s="203"/>
      <c r="P116" s="203"/>
    </row>
    <row r="117" spans="1:16" s="204" customFormat="1" ht="16.5" customHeight="1">
      <c r="A117" s="309" t="s">
        <v>340</v>
      </c>
      <c r="B117" s="294">
        <v>8770.02</v>
      </c>
      <c r="C117" s="294" t="s">
        <v>10</v>
      </c>
      <c r="D117" s="294" t="s">
        <v>10</v>
      </c>
      <c r="E117" s="294" t="s">
        <v>10</v>
      </c>
      <c r="F117" s="21"/>
      <c r="G117" s="217"/>
      <c r="H117" s="218"/>
      <c r="I117" s="218"/>
      <c r="J117" s="219"/>
      <c r="K117" s="220"/>
      <c r="L117" s="203"/>
      <c r="M117" s="203"/>
      <c r="N117" s="203"/>
      <c r="O117" s="203"/>
      <c r="P117" s="203"/>
    </row>
    <row r="118" spans="1:16" s="204" customFormat="1" ht="16.5" customHeight="1">
      <c r="A118" s="309" t="s">
        <v>341</v>
      </c>
      <c r="B118" s="294">
        <v>4083.5360000000001</v>
      </c>
      <c r="C118" s="294" t="s">
        <v>10</v>
      </c>
      <c r="D118" s="294" t="s">
        <v>10</v>
      </c>
      <c r="E118" s="294" t="s">
        <v>10</v>
      </c>
      <c r="F118" s="21"/>
      <c r="G118" s="217"/>
      <c r="H118" s="218"/>
      <c r="I118" s="218"/>
      <c r="J118" s="219"/>
      <c r="K118" s="220"/>
      <c r="L118" s="203"/>
      <c r="M118" s="203"/>
      <c r="N118" s="203"/>
      <c r="O118" s="203"/>
      <c r="P118" s="203"/>
    </row>
    <row r="119" spans="1:16" s="204" customFormat="1" ht="16.5" customHeight="1">
      <c r="A119" s="309" t="s">
        <v>342</v>
      </c>
      <c r="B119" s="294">
        <v>2500</v>
      </c>
      <c r="C119" s="294">
        <v>0</v>
      </c>
      <c r="D119" s="294">
        <v>0</v>
      </c>
      <c r="E119" s="294">
        <v>0</v>
      </c>
      <c r="F119" s="21"/>
      <c r="G119" s="217"/>
      <c r="H119" s="218"/>
      <c r="I119" s="218"/>
      <c r="J119" s="219"/>
      <c r="K119" s="220"/>
      <c r="L119" s="203"/>
      <c r="M119" s="203"/>
      <c r="N119" s="203"/>
      <c r="O119" s="203"/>
      <c r="P119" s="203"/>
    </row>
    <row r="120" spans="1:16" s="204" customFormat="1" ht="16.5" customHeight="1">
      <c r="A120" s="309" t="s">
        <v>343</v>
      </c>
      <c r="B120" s="250">
        <v>12.03</v>
      </c>
      <c r="C120" s="294" t="s">
        <v>10</v>
      </c>
      <c r="D120" s="294" t="s">
        <v>10</v>
      </c>
      <c r="E120" s="294" t="s">
        <v>10</v>
      </c>
      <c r="F120" s="21"/>
      <c r="G120" s="217"/>
      <c r="H120" s="218"/>
      <c r="I120" s="218"/>
      <c r="J120" s="219"/>
      <c r="K120" s="220"/>
      <c r="L120" s="203"/>
      <c r="M120" s="203"/>
      <c r="N120" s="203"/>
      <c r="O120" s="203"/>
      <c r="P120" s="203"/>
    </row>
    <row r="121" spans="1:16" s="204" customFormat="1" ht="16.5" customHeight="1">
      <c r="A121" s="209" t="s">
        <v>329</v>
      </c>
      <c r="B121" s="241">
        <f>SUM(B122)</f>
        <v>58450</v>
      </c>
      <c r="C121" s="241">
        <f>SUM(C122)</f>
        <v>0</v>
      </c>
      <c r="D121" s="241">
        <f>SUM(D122)</f>
        <v>0</v>
      </c>
      <c r="E121" s="241">
        <f>SUM(E122)</f>
        <v>0</v>
      </c>
      <c r="F121" s="21"/>
      <c r="G121" s="217"/>
      <c r="H121" s="218"/>
      <c r="I121" s="218"/>
      <c r="J121" s="219"/>
      <c r="K121" s="220"/>
      <c r="L121" s="203"/>
      <c r="M121" s="203"/>
      <c r="N121" s="203"/>
      <c r="O121" s="203"/>
      <c r="P121" s="203"/>
    </row>
    <row r="122" spans="1:16" s="204" customFormat="1" ht="16.5" customHeight="1">
      <c r="A122" s="309" t="s">
        <v>344</v>
      </c>
      <c r="B122" s="306">
        <v>58450</v>
      </c>
      <c r="C122" s="294">
        <v>0</v>
      </c>
      <c r="D122" s="294">
        <v>0</v>
      </c>
      <c r="E122" s="294">
        <v>0</v>
      </c>
      <c r="F122" s="21"/>
      <c r="G122" s="217"/>
      <c r="H122" s="218"/>
      <c r="I122" s="218"/>
      <c r="J122" s="219"/>
      <c r="K122" s="220"/>
      <c r="L122" s="203"/>
      <c r="M122" s="203"/>
      <c r="N122" s="203"/>
      <c r="O122" s="203"/>
      <c r="P122" s="203"/>
    </row>
    <row r="123" spans="1:16" s="204" customFormat="1" ht="16.5" customHeight="1">
      <c r="A123" s="210" t="s">
        <v>330</v>
      </c>
      <c r="B123" s="241">
        <f>SUM(B124:B125)</f>
        <v>1329.751</v>
      </c>
      <c r="C123" s="241">
        <f>SUM(C124:C125)</f>
        <v>0</v>
      </c>
      <c r="D123" s="241">
        <f>SUM(D124:D125)</f>
        <v>0</v>
      </c>
      <c r="E123" s="241">
        <f>SUM(E124:E125)</f>
        <v>0</v>
      </c>
      <c r="F123" s="21"/>
      <c r="G123" s="217"/>
      <c r="H123" s="218"/>
      <c r="I123" s="218"/>
      <c r="J123" s="219"/>
      <c r="K123" s="220"/>
      <c r="L123" s="203"/>
      <c r="M123" s="203"/>
      <c r="N123" s="203"/>
      <c r="O123" s="203"/>
      <c r="P123" s="203"/>
    </row>
    <row r="124" spans="1:16" s="204" customFormat="1" ht="16.5" customHeight="1">
      <c r="A124" s="309" t="s">
        <v>345</v>
      </c>
      <c r="B124" s="294">
        <v>971.26800000000003</v>
      </c>
      <c r="C124" s="294">
        <v>0</v>
      </c>
      <c r="D124" s="294">
        <v>0</v>
      </c>
      <c r="E124" s="294">
        <v>0</v>
      </c>
      <c r="F124" s="21"/>
      <c r="G124" s="217"/>
      <c r="H124" s="218"/>
      <c r="I124" s="218"/>
      <c r="J124" s="219"/>
      <c r="K124" s="220"/>
      <c r="L124" s="203"/>
      <c r="M124" s="203"/>
      <c r="N124" s="203"/>
      <c r="O124" s="203"/>
      <c r="P124" s="203"/>
    </row>
    <row r="125" spans="1:16" s="204" customFormat="1" ht="16.5" customHeight="1">
      <c r="A125" s="309" t="s">
        <v>346</v>
      </c>
      <c r="B125" s="242">
        <v>358.483</v>
      </c>
      <c r="C125" s="303">
        <v>0</v>
      </c>
      <c r="D125" s="303">
        <v>0</v>
      </c>
      <c r="E125" s="303">
        <v>0</v>
      </c>
      <c r="G125" s="217"/>
      <c r="H125" s="218"/>
      <c r="I125" s="218"/>
      <c r="J125" s="219"/>
      <c r="K125" s="220"/>
      <c r="L125" s="203"/>
      <c r="M125" s="203"/>
      <c r="N125" s="203"/>
      <c r="O125" s="203"/>
      <c r="P125" s="203"/>
    </row>
    <row r="126" spans="1:16" s="204" customFormat="1" ht="16.5" customHeight="1">
      <c r="A126" s="209" t="s">
        <v>331</v>
      </c>
      <c r="B126" s="241">
        <f>SUM(B127)</f>
        <v>145</v>
      </c>
      <c r="C126" s="241">
        <f>SUM(C127)</f>
        <v>0</v>
      </c>
      <c r="D126" s="241">
        <f>SUM(D127)</f>
        <v>0</v>
      </c>
      <c r="E126" s="241">
        <f>SUM(E127)</f>
        <v>0</v>
      </c>
      <c r="F126" s="21"/>
      <c r="G126" s="217"/>
      <c r="H126" s="218"/>
      <c r="I126" s="218"/>
      <c r="J126" s="219"/>
      <c r="K126" s="220"/>
      <c r="L126" s="203"/>
      <c r="M126" s="203"/>
      <c r="N126" s="203"/>
      <c r="O126" s="203"/>
      <c r="P126" s="203"/>
    </row>
    <row r="127" spans="1:16" s="204" customFormat="1" ht="16.5" customHeight="1">
      <c r="A127" s="313" t="s">
        <v>347</v>
      </c>
      <c r="B127" s="295">
        <v>145</v>
      </c>
      <c r="C127" s="295">
        <v>0</v>
      </c>
      <c r="D127" s="295">
        <v>0</v>
      </c>
      <c r="E127" s="295">
        <v>0</v>
      </c>
      <c r="F127" s="21"/>
      <c r="G127" s="217"/>
      <c r="H127" s="218"/>
      <c r="I127" s="218"/>
      <c r="J127" s="219"/>
      <c r="K127" s="220"/>
      <c r="L127" s="203"/>
      <c r="M127" s="203"/>
      <c r="N127" s="203"/>
      <c r="O127" s="203"/>
      <c r="P127" s="203"/>
    </row>
    <row r="128" spans="1:16" s="204" customFormat="1" ht="16.5" customHeight="1">
      <c r="A128" s="240" t="s">
        <v>215</v>
      </c>
      <c r="B128" s="251">
        <f>B100+B98+B95+B61+B87+B83+B55+B27+B4</f>
        <v>1182941.47596</v>
      </c>
      <c r="C128" s="251">
        <f>C100+C98+C95+C61+C87+C83+C55+C27+C4</f>
        <v>1158423.8294800001</v>
      </c>
      <c r="D128" s="251">
        <f>D100+D98+D95+D61+D87+D83+D55+D27+D4</f>
        <v>1165558.8488600003</v>
      </c>
      <c r="E128" s="251">
        <f>E100+E98+E95+E61+E87+E83+E55+E27+E4</f>
        <v>1176447.3258600002</v>
      </c>
      <c r="F128" s="21"/>
      <c r="G128" s="217"/>
      <c r="H128" s="218"/>
      <c r="I128" s="218"/>
      <c r="J128" s="219"/>
      <c r="K128" s="220"/>
      <c r="L128" s="203"/>
      <c r="M128" s="203"/>
      <c r="N128" s="203"/>
      <c r="O128" s="203"/>
      <c r="P128" s="203"/>
    </row>
    <row r="129" spans="1:16" s="204" customFormat="1" ht="16.5" customHeight="1">
      <c r="A129" s="138" t="s">
        <v>216</v>
      </c>
      <c r="B129" s="307">
        <f>B128-B25-B31-B32-B64-B67-B75-B86-B97-295.942-5000</f>
        <v>1141586.9960700001</v>
      </c>
      <c r="C129" s="307">
        <f>C128-C43-C23-C10</f>
        <v>1146471.32886</v>
      </c>
      <c r="D129" s="307"/>
      <c r="E129" s="307"/>
      <c r="F129" s="21"/>
      <c r="G129" s="217"/>
      <c r="H129" s="218"/>
      <c r="I129" s="218"/>
      <c r="J129" s="219"/>
      <c r="K129" s="220"/>
      <c r="L129" s="203"/>
      <c r="M129" s="203"/>
      <c r="N129" s="203"/>
      <c r="O129" s="203"/>
      <c r="P129" s="203"/>
    </row>
    <row r="130" spans="1:16" s="204" customFormat="1" ht="16.5" customHeight="1">
      <c r="A130" s="138" t="s">
        <v>217</v>
      </c>
      <c r="B130" s="244">
        <f>B106+B109+B115+B121+B123+B126</f>
        <v>890443.33700000006</v>
      </c>
      <c r="C130" s="244">
        <f>C106+C109+C115+C121+C123+C126</f>
        <v>105000</v>
      </c>
      <c r="D130" s="244"/>
      <c r="E130" s="244"/>
      <c r="F130" s="21"/>
      <c r="G130" s="217"/>
      <c r="H130" s="218"/>
      <c r="I130" s="218"/>
      <c r="J130" s="219"/>
      <c r="K130" s="220"/>
      <c r="L130" s="203"/>
      <c r="M130" s="203"/>
      <c r="N130" s="203"/>
      <c r="O130" s="203"/>
      <c r="P130" s="203"/>
    </row>
    <row r="131" spans="1:16" s="204" customFormat="1" ht="16.5" customHeight="1">
      <c r="A131" s="28" t="s">
        <v>325</v>
      </c>
      <c r="B131" s="252">
        <f>B130-B117-B118-B120</f>
        <v>877577.75100000005</v>
      </c>
      <c r="C131" s="252">
        <f>C130</f>
        <v>105000</v>
      </c>
      <c r="D131" s="308"/>
      <c r="E131" s="308"/>
      <c r="F131" s="21"/>
      <c r="G131" s="217"/>
      <c r="H131" s="218"/>
      <c r="I131" s="218"/>
      <c r="J131" s="219"/>
      <c r="K131" s="220"/>
      <c r="L131" s="203"/>
      <c r="M131" s="203"/>
      <c r="N131" s="203"/>
      <c r="O131" s="203"/>
      <c r="P131" s="203"/>
    </row>
    <row r="132" spans="1:16">
      <c r="A132" s="169"/>
      <c r="B132" s="170"/>
      <c r="C132" s="168"/>
      <c r="D132" s="168"/>
      <c r="E132" s="168"/>
    </row>
    <row r="133" spans="1:16">
      <c r="A133" s="169"/>
      <c r="B133" s="170"/>
      <c r="C133" s="168"/>
      <c r="D133" s="168"/>
      <c r="E133" s="168"/>
    </row>
    <row r="134" spans="1:16">
      <c r="A134" s="169"/>
      <c r="B134" s="170"/>
      <c r="C134" s="168"/>
      <c r="D134" s="168"/>
      <c r="E134" s="168"/>
    </row>
    <row r="135" spans="1:16">
      <c r="A135" s="169"/>
      <c r="B135" s="170"/>
      <c r="C135" s="168"/>
      <c r="D135" s="168"/>
      <c r="E135" s="168"/>
    </row>
    <row r="136" spans="1:16">
      <c r="A136" s="169"/>
      <c r="B136" s="170"/>
      <c r="C136" s="168"/>
      <c r="D136" s="168"/>
      <c r="E136" s="168"/>
    </row>
    <row r="137" spans="1:16">
      <c r="A137" s="169"/>
      <c r="B137" s="170"/>
      <c r="C137" s="168"/>
      <c r="D137" s="168"/>
      <c r="E137" s="168"/>
    </row>
    <row r="138" spans="1:16">
      <c r="A138" s="169"/>
      <c r="B138" s="170"/>
      <c r="C138" s="168"/>
      <c r="D138" s="168"/>
      <c r="E138" s="168"/>
    </row>
    <row r="139" spans="1:16">
      <c r="A139" s="169"/>
      <c r="B139" s="170"/>
      <c r="C139" s="168"/>
      <c r="D139" s="168"/>
      <c r="E139" s="168"/>
    </row>
    <row r="140" spans="1:16">
      <c r="A140" s="169"/>
      <c r="B140" s="170"/>
      <c r="C140" s="168"/>
      <c r="D140" s="168"/>
      <c r="E140" s="168"/>
    </row>
    <row r="141" spans="1:16">
      <c r="A141" s="169"/>
      <c r="B141" s="170"/>
      <c r="C141" s="168"/>
      <c r="D141" s="168"/>
      <c r="E141" s="168"/>
    </row>
    <row r="142" spans="1:16">
      <c r="A142" s="169"/>
      <c r="B142" s="170"/>
      <c r="C142" s="168"/>
      <c r="D142" s="168"/>
      <c r="E142" s="168"/>
    </row>
    <row r="143" spans="1:16">
      <c r="A143" s="169"/>
      <c r="B143" s="170"/>
      <c r="C143" s="168"/>
      <c r="D143" s="168"/>
      <c r="E143" s="168"/>
    </row>
    <row r="144" spans="1:16">
      <c r="A144" s="169"/>
      <c r="B144" s="170"/>
      <c r="C144" s="168"/>
      <c r="D144" s="168"/>
      <c r="E144" s="168"/>
    </row>
    <row r="145" spans="1:5">
      <c r="A145" s="169"/>
      <c r="B145" s="170"/>
      <c r="C145" s="168"/>
      <c r="D145" s="168"/>
      <c r="E145" s="168"/>
    </row>
    <row r="146" spans="1:5">
      <c r="A146" s="4"/>
      <c r="B146" s="4"/>
      <c r="C146" s="4"/>
      <c r="D146" s="4"/>
      <c r="E146" s="4"/>
    </row>
    <row r="147" spans="1:5">
      <c r="A147" s="4"/>
      <c r="B147" s="4"/>
      <c r="C147" s="4"/>
      <c r="D147" s="4"/>
      <c r="E147" s="4"/>
    </row>
  </sheetData>
  <phoneticPr fontId="7" type="noConversion"/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74"/>
  <sheetViews>
    <sheetView zoomScale="60" zoomScaleNormal="60" workbookViewId="0"/>
  </sheetViews>
  <sheetFormatPr defaultColWidth="2.4609375" defaultRowHeight="12.5"/>
  <cols>
    <col min="1" max="1" width="25.53515625" style="3" customWidth="1"/>
    <col min="2" max="2" width="10.53515625" style="3" customWidth="1"/>
    <col min="3" max="3" width="10.4609375" style="3" customWidth="1"/>
    <col min="4" max="4" width="9.84375" style="3" customWidth="1"/>
    <col min="5" max="5" width="10" style="3" bestFit="1" customWidth="1"/>
    <col min="6" max="6" width="9" style="3" bestFit="1" customWidth="1"/>
    <col min="7" max="7" width="8.765625" style="3" customWidth="1"/>
    <col min="8" max="8" width="9.84375" style="3" bestFit="1" customWidth="1"/>
    <col min="9" max="9" width="9.61328125" style="3" customWidth="1"/>
    <col min="10" max="10" width="7.23046875" style="3" bestFit="1" customWidth="1"/>
    <col min="11" max="11" width="8.23046875" style="3" customWidth="1"/>
    <col min="12" max="12" width="8.84375" style="3" bestFit="1" customWidth="1"/>
    <col min="13" max="13" width="18.61328125" style="3" customWidth="1"/>
    <col min="14" max="14" width="12.07421875" style="3" bestFit="1" customWidth="1"/>
    <col min="15" max="15" width="12.3046875" style="3" customWidth="1"/>
    <col min="16" max="16" width="7.84375" style="3" bestFit="1" customWidth="1"/>
    <col min="17" max="17" width="16.61328125" style="3" customWidth="1"/>
    <col min="18" max="18" width="11.3046875" style="3" bestFit="1" customWidth="1"/>
    <col min="19" max="246" width="8.84375" style="3" customWidth="1"/>
    <col min="247" max="247" width="3.3046875" style="3" customWidth="1"/>
    <col min="248" max="248" width="18.23046875" style="3" customWidth="1"/>
    <col min="249" max="249" width="2.765625" style="3" customWidth="1"/>
    <col min="250" max="251" width="15.07421875" style="3" customWidth="1"/>
    <col min="252" max="16384" width="2.4609375" style="3"/>
  </cols>
  <sheetData>
    <row r="1" spans="1:18" ht="19">
      <c r="A1" s="174" t="s">
        <v>155</v>
      </c>
    </row>
    <row r="2" spans="1:18" ht="21" customHeight="1">
      <c r="A2" s="18" t="s">
        <v>52</v>
      </c>
      <c r="B2" s="5"/>
      <c r="C2" s="5"/>
      <c r="D2" s="5"/>
      <c r="E2" s="5"/>
      <c r="R2" s="29"/>
    </row>
    <row r="3" spans="1:18" s="7" customFormat="1" ht="58" customHeight="1">
      <c r="A3" s="181" t="s">
        <v>35</v>
      </c>
      <c r="B3" s="182" t="s">
        <v>145</v>
      </c>
      <c r="C3" s="182" t="s">
        <v>151</v>
      </c>
      <c r="D3" s="182" t="s">
        <v>152</v>
      </c>
      <c r="E3" s="182" t="s">
        <v>377</v>
      </c>
      <c r="F3" s="182" t="s">
        <v>378</v>
      </c>
      <c r="G3" s="182" t="s">
        <v>379</v>
      </c>
      <c r="H3" s="182" t="s">
        <v>380</v>
      </c>
      <c r="I3" s="182" t="s">
        <v>381</v>
      </c>
      <c r="J3" s="182" t="s">
        <v>153</v>
      </c>
      <c r="K3" s="182" t="s">
        <v>382</v>
      </c>
      <c r="L3" s="182" t="s">
        <v>383</v>
      </c>
      <c r="M3" s="182" t="s">
        <v>384</v>
      </c>
      <c r="N3" s="182" t="s">
        <v>385</v>
      </c>
      <c r="O3" s="182" t="s">
        <v>386</v>
      </c>
      <c r="P3" s="182" t="s">
        <v>387</v>
      </c>
      <c r="Q3" s="182" t="s">
        <v>154</v>
      </c>
      <c r="R3" s="182" t="s">
        <v>388</v>
      </c>
    </row>
    <row r="4" spans="1:18">
      <c r="A4" s="30" t="s">
        <v>36</v>
      </c>
      <c r="B4" s="30">
        <v>104825173</v>
      </c>
      <c r="C4" s="30">
        <v>-64198</v>
      </c>
      <c r="D4" s="30">
        <v>-110984</v>
      </c>
      <c r="E4" s="30">
        <v>10171232</v>
      </c>
      <c r="F4" s="30">
        <v>-96792</v>
      </c>
      <c r="G4" s="30">
        <v>11266</v>
      </c>
      <c r="H4" s="30">
        <v>-149099</v>
      </c>
      <c r="I4" s="30">
        <v>-105014</v>
      </c>
      <c r="J4" s="30">
        <v>29842</v>
      </c>
      <c r="K4" s="30">
        <v>58442</v>
      </c>
      <c r="L4" s="30">
        <v>-4680</v>
      </c>
      <c r="M4" s="30">
        <v>-53370</v>
      </c>
      <c r="N4" s="30">
        <v>-49179</v>
      </c>
      <c r="O4" s="30">
        <f>SUM(D4:N4)</f>
        <v>9701664</v>
      </c>
      <c r="P4" s="31">
        <f>O4/(B4+C4-D4)</f>
        <v>9.2509609742295371E-2</v>
      </c>
      <c r="Q4" s="31">
        <f>Table1[[#This Row],[Newid fel canran]]</f>
        <v>9.2274799596334445E-2</v>
      </c>
      <c r="R4" s="32">
        <f>Q4-P4</f>
        <v>-2.3481014596092586E-4</v>
      </c>
    </row>
    <row r="5" spans="1:18">
      <c r="A5" s="30" t="s">
        <v>0</v>
      </c>
      <c r="B5" s="30">
        <v>194793143</v>
      </c>
      <c r="C5" s="30">
        <v>800571</v>
      </c>
      <c r="D5" s="30">
        <v>-311002</v>
      </c>
      <c r="E5" s="30">
        <v>18205084</v>
      </c>
      <c r="F5" s="30">
        <v>126312</v>
      </c>
      <c r="G5" s="30">
        <v>-111800</v>
      </c>
      <c r="H5" s="30">
        <v>-255254</v>
      </c>
      <c r="I5" s="30">
        <v>-73119</v>
      </c>
      <c r="J5" s="30">
        <v>-230497</v>
      </c>
      <c r="K5" s="30">
        <v>277924</v>
      </c>
      <c r="L5" s="30">
        <v>43839</v>
      </c>
      <c r="M5" s="30">
        <v>-265462</v>
      </c>
      <c r="N5" s="30">
        <v>-96368</v>
      </c>
      <c r="O5" s="30">
        <f t="shared" ref="O5:O25" si="0">SUM(D5:N5)</f>
        <v>17309657</v>
      </c>
      <c r="P5" s="31">
        <f t="shared" ref="P5:P26" si="1">O5/(B5+C5-D5)</f>
        <v>8.8357530913140442E-2</v>
      </c>
      <c r="Q5" s="31">
        <f>Table1[[#This Row],[Newid fel canran]]</f>
        <v>8.8337235332303088E-2</v>
      </c>
      <c r="R5" s="32">
        <f t="shared" ref="R5:R25" si="2">Q5-P5</f>
        <v>-2.0295580837353944E-5</v>
      </c>
    </row>
    <row r="6" spans="1:18">
      <c r="A6" s="30" t="s">
        <v>1</v>
      </c>
      <c r="B6" s="30">
        <v>166906053</v>
      </c>
      <c r="C6" s="30">
        <v>255521</v>
      </c>
      <c r="D6" s="30">
        <v>-193953</v>
      </c>
      <c r="E6" s="30">
        <v>16472627</v>
      </c>
      <c r="F6" s="30">
        <v>-286916</v>
      </c>
      <c r="G6" s="30">
        <v>-164514</v>
      </c>
      <c r="H6" s="30">
        <v>6804</v>
      </c>
      <c r="I6" s="30">
        <v>-69664</v>
      </c>
      <c r="J6" s="30">
        <v>108346</v>
      </c>
      <c r="K6" s="30">
        <v>93014</v>
      </c>
      <c r="L6" s="30">
        <v>125509</v>
      </c>
      <c r="M6" s="30">
        <v>-79932</v>
      </c>
      <c r="N6" s="30">
        <v>-25421</v>
      </c>
      <c r="O6" s="30">
        <f t="shared" si="0"/>
        <v>15985900</v>
      </c>
      <c r="P6" s="31">
        <f t="shared" si="1"/>
        <v>9.5520597894564907E-2</v>
      </c>
      <c r="Q6" s="31">
        <f>Table1[[#This Row],[Newid fel canran]]</f>
        <v>9.5318841785249298E-2</v>
      </c>
      <c r="R6" s="32">
        <f t="shared" si="2"/>
        <v>-2.017561093156095E-4</v>
      </c>
    </row>
    <row r="7" spans="1:18">
      <c r="A7" s="30" t="s">
        <v>37</v>
      </c>
      <c r="B7" s="30">
        <v>158631640</v>
      </c>
      <c r="C7" s="30">
        <v>153620</v>
      </c>
      <c r="D7" s="30">
        <v>-275132</v>
      </c>
      <c r="E7" s="30">
        <v>14799616</v>
      </c>
      <c r="F7" s="30">
        <v>65219</v>
      </c>
      <c r="G7" s="30">
        <v>488235</v>
      </c>
      <c r="H7" s="30">
        <v>-32742</v>
      </c>
      <c r="I7" s="30">
        <v>-11126</v>
      </c>
      <c r="J7" s="30">
        <v>-331339</v>
      </c>
      <c r="K7" s="30">
        <v>-53513</v>
      </c>
      <c r="L7" s="30">
        <v>-88850</v>
      </c>
      <c r="M7" s="30">
        <v>12282</v>
      </c>
      <c r="N7" s="30">
        <v>-46529</v>
      </c>
      <c r="O7" s="30">
        <f t="shared" si="0"/>
        <v>14526121</v>
      </c>
      <c r="P7" s="31">
        <f t="shared" si="1"/>
        <v>9.1324564320198587E-2</v>
      </c>
      <c r="Q7" s="31">
        <f>Table1[[#This Row],[Newid fel canran]]</f>
        <v>9.1642154383726249E-2</v>
      </c>
      <c r="R7" s="32">
        <f t="shared" si="2"/>
        <v>3.1759006352766184E-4</v>
      </c>
    </row>
    <row r="8" spans="1:18">
      <c r="A8" s="30" t="s">
        <v>38</v>
      </c>
      <c r="B8" s="30">
        <v>206778161</v>
      </c>
      <c r="C8" s="30">
        <v>-7481</v>
      </c>
      <c r="D8" s="30">
        <v>-5836923</v>
      </c>
      <c r="E8" s="30">
        <v>26189359</v>
      </c>
      <c r="F8" s="30">
        <v>-338888</v>
      </c>
      <c r="G8" s="30">
        <v>-802616</v>
      </c>
      <c r="H8" s="30">
        <v>384648</v>
      </c>
      <c r="I8" s="30">
        <v>143394</v>
      </c>
      <c r="J8" s="30">
        <v>44496</v>
      </c>
      <c r="K8" s="30">
        <v>-32585</v>
      </c>
      <c r="L8" s="30">
        <v>-149321</v>
      </c>
      <c r="M8" s="30">
        <v>-83436</v>
      </c>
      <c r="N8" s="30">
        <v>17392</v>
      </c>
      <c r="O8" s="30">
        <f t="shared" si="0"/>
        <v>19535520</v>
      </c>
      <c r="P8" s="31">
        <f t="shared" si="1"/>
        <v>9.1885331118661831E-2</v>
      </c>
      <c r="Q8" s="31">
        <f>Table1[[#This Row],[Newid fel canran]]</f>
        <v>9.2029742699276884E-2</v>
      </c>
      <c r="R8" s="32">
        <f t="shared" si="2"/>
        <v>1.444115806150531E-4</v>
      </c>
    </row>
    <row r="9" spans="1:18">
      <c r="A9" s="30" t="s">
        <v>39</v>
      </c>
      <c r="B9" s="30">
        <v>188856177</v>
      </c>
      <c r="C9" s="30">
        <v>164044</v>
      </c>
      <c r="D9" s="30">
        <v>-212542</v>
      </c>
      <c r="E9" s="30">
        <v>18516789</v>
      </c>
      <c r="F9" s="30">
        <v>-110292</v>
      </c>
      <c r="G9" s="30">
        <v>-244959</v>
      </c>
      <c r="H9" s="30">
        <v>172301</v>
      </c>
      <c r="I9" s="30">
        <v>-286460</v>
      </c>
      <c r="J9" s="30">
        <v>214031</v>
      </c>
      <c r="K9" s="30">
        <v>-106162</v>
      </c>
      <c r="L9" s="30">
        <v>8575</v>
      </c>
      <c r="M9" s="30">
        <v>-197480</v>
      </c>
      <c r="N9" s="30">
        <v>100928</v>
      </c>
      <c r="O9" s="30">
        <f t="shared" si="0"/>
        <v>17854729</v>
      </c>
      <c r="P9" s="31">
        <f t="shared" si="1"/>
        <v>9.4353264820215096E-2</v>
      </c>
      <c r="Q9" s="31">
        <f>Table1[[#This Row],[Newid fel canran]]</f>
        <v>9.4207079775080915E-2</v>
      </c>
      <c r="R9" s="32">
        <f t="shared" si="2"/>
        <v>-1.4618504513418118E-4</v>
      </c>
    </row>
    <row r="10" spans="1:18">
      <c r="A10" s="30" t="s">
        <v>2</v>
      </c>
      <c r="B10" s="30">
        <v>191897117</v>
      </c>
      <c r="C10" s="30">
        <v>-14793</v>
      </c>
      <c r="D10" s="30">
        <v>-205354</v>
      </c>
      <c r="E10" s="30">
        <v>19127843</v>
      </c>
      <c r="F10" s="30">
        <v>-441375</v>
      </c>
      <c r="G10" s="30">
        <v>-345706</v>
      </c>
      <c r="H10" s="30">
        <v>166687</v>
      </c>
      <c r="I10" s="30">
        <v>-198597</v>
      </c>
      <c r="J10" s="30">
        <v>269610</v>
      </c>
      <c r="K10" s="30">
        <v>133996</v>
      </c>
      <c r="L10" s="30">
        <v>7440</v>
      </c>
      <c r="M10" s="30">
        <v>-42707</v>
      </c>
      <c r="N10" s="30">
        <v>-245483</v>
      </c>
      <c r="O10" s="30">
        <f t="shared" si="0"/>
        <v>18226354</v>
      </c>
      <c r="P10" s="31">
        <f t="shared" si="1"/>
        <v>9.4885596982436329E-2</v>
      </c>
      <c r="Q10" s="31">
        <f>Table1[[#This Row],[Newid fel canran]]</f>
        <v>9.4587264467843601E-2</v>
      </c>
      <c r="R10" s="32">
        <f t="shared" si="2"/>
        <v>-2.9833251459272792E-4</v>
      </c>
    </row>
    <row r="11" spans="1:18">
      <c r="A11" s="30" t="s">
        <v>3</v>
      </c>
      <c r="B11" s="30">
        <v>109658033</v>
      </c>
      <c r="C11" s="30">
        <v>-3417</v>
      </c>
      <c r="D11" s="30">
        <v>-351044</v>
      </c>
      <c r="E11" s="30">
        <v>10749450</v>
      </c>
      <c r="F11" s="30">
        <v>-114910</v>
      </c>
      <c r="G11" s="30">
        <v>-527702</v>
      </c>
      <c r="H11" s="30">
        <v>-1695</v>
      </c>
      <c r="I11" s="30">
        <v>-231246</v>
      </c>
      <c r="J11" s="30">
        <v>47960</v>
      </c>
      <c r="K11" s="30">
        <v>14329</v>
      </c>
      <c r="L11" s="30">
        <v>15242</v>
      </c>
      <c r="M11" s="30">
        <v>9891</v>
      </c>
      <c r="N11" s="30">
        <v>-131940</v>
      </c>
      <c r="O11" s="30">
        <f t="shared" si="0"/>
        <v>9478335</v>
      </c>
      <c r="P11" s="31">
        <f t="shared" si="1"/>
        <v>8.6162248378856138E-2</v>
      </c>
      <c r="Q11" s="31">
        <f>Table1[[#This Row],[Newid fel canran]]</f>
        <v>8.5569224347183503E-2</v>
      </c>
      <c r="R11" s="32">
        <f t="shared" si="2"/>
        <v>-5.9302403167263429E-4</v>
      </c>
    </row>
    <row r="12" spans="1:18">
      <c r="A12" s="30" t="s">
        <v>40</v>
      </c>
      <c r="B12" s="30">
        <v>179387014</v>
      </c>
      <c r="C12" s="30">
        <v>-163286</v>
      </c>
      <c r="D12" s="30">
        <v>-198606</v>
      </c>
      <c r="E12" s="30">
        <v>17818747</v>
      </c>
      <c r="F12" s="30">
        <v>-323870</v>
      </c>
      <c r="G12" s="30">
        <v>-35587</v>
      </c>
      <c r="H12" s="30">
        <v>-381471</v>
      </c>
      <c r="I12" s="30">
        <v>-133336</v>
      </c>
      <c r="J12" s="30">
        <v>28122</v>
      </c>
      <c r="K12" s="30">
        <v>209572</v>
      </c>
      <c r="L12" s="30">
        <v>18527</v>
      </c>
      <c r="M12" s="30">
        <v>-87184</v>
      </c>
      <c r="N12" s="30">
        <v>-37887</v>
      </c>
      <c r="O12" s="30">
        <f t="shared" si="0"/>
        <v>16877027</v>
      </c>
      <c r="P12" s="31">
        <f t="shared" si="1"/>
        <v>9.4063133745657321E-2</v>
      </c>
      <c r="Q12" s="31">
        <f>Table1[[#This Row],[Newid fel canran]]</f>
        <v>9.3806342971773038E-2</v>
      </c>
      <c r="R12" s="32">
        <f t="shared" si="2"/>
        <v>-2.5679077388428284E-4</v>
      </c>
    </row>
    <row r="13" spans="1:18">
      <c r="A13" s="30" t="s">
        <v>41</v>
      </c>
      <c r="B13" s="30">
        <v>284820457</v>
      </c>
      <c r="C13" s="30">
        <v>139175</v>
      </c>
      <c r="D13" s="30">
        <v>-302350</v>
      </c>
      <c r="E13" s="30">
        <v>27050363</v>
      </c>
      <c r="F13" s="30">
        <v>50954</v>
      </c>
      <c r="G13" s="30">
        <v>-309161</v>
      </c>
      <c r="H13" s="30">
        <v>66813</v>
      </c>
      <c r="I13" s="30">
        <v>-2874</v>
      </c>
      <c r="J13" s="30">
        <v>168737</v>
      </c>
      <c r="K13" s="30">
        <v>77910</v>
      </c>
      <c r="L13" s="30">
        <v>-82715</v>
      </c>
      <c r="M13" s="30">
        <v>-402566</v>
      </c>
      <c r="N13" s="30">
        <v>2062</v>
      </c>
      <c r="O13" s="30">
        <f t="shared" si="0"/>
        <v>26317173</v>
      </c>
      <c r="P13" s="31">
        <f t="shared" si="1"/>
        <v>9.2256152802023234E-2</v>
      </c>
      <c r="Q13" s="31">
        <f>Table1[[#This Row],[Newid fel canran]]</f>
        <v>9.2318548077675588E-2</v>
      </c>
      <c r="R13" s="32">
        <f t="shared" si="2"/>
        <v>6.239527565235492E-5</v>
      </c>
    </row>
    <row r="14" spans="1:18">
      <c r="A14" s="30" t="s">
        <v>42</v>
      </c>
      <c r="B14" s="30">
        <v>352641657</v>
      </c>
      <c r="C14" s="30">
        <v>432410</v>
      </c>
      <c r="D14" s="30">
        <v>-496822</v>
      </c>
      <c r="E14" s="30">
        <v>33966206</v>
      </c>
      <c r="F14" s="30">
        <v>99099</v>
      </c>
      <c r="G14" s="30">
        <v>-732032</v>
      </c>
      <c r="H14" s="30">
        <v>-343753</v>
      </c>
      <c r="I14" s="30">
        <v>11142</v>
      </c>
      <c r="J14" s="30">
        <v>145409</v>
      </c>
      <c r="K14" s="30">
        <v>-36142</v>
      </c>
      <c r="L14" s="30">
        <v>273965</v>
      </c>
      <c r="M14" s="30">
        <v>240255</v>
      </c>
      <c r="N14" s="30">
        <v>-29869</v>
      </c>
      <c r="O14" s="30">
        <f t="shared" si="0"/>
        <v>33097458</v>
      </c>
      <c r="P14" s="31">
        <f t="shared" si="1"/>
        <v>9.360911497439485E-2</v>
      </c>
      <c r="Q14" s="31">
        <f>Table1[[#This Row],[Newid fel canran]]</f>
        <v>9.3373609160453341E-2</v>
      </c>
      <c r="R14" s="32">
        <f t="shared" si="2"/>
        <v>-2.3550581394150838E-4</v>
      </c>
    </row>
    <row r="15" spans="1:18">
      <c r="A15" s="30" t="s">
        <v>43</v>
      </c>
      <c r="B15" s="30">
        <v>236680029</v>
      </c>
      <c r="C15" s="30">
        <v>371105</v>
      </c>
      <c r="D15" s="30">
        <v>-237526</v>
      </c>
      <c r="E15" s="30">
        <v>20978769</v>
      </c>
      <c r="F15" s="30">
        <v>534197</v>
      </c>
      <c r="G15" s="30">
        <v>-53003</v>
      </c>
      <c r="H15" s="30">
        <v>-255842</v>
      </c>
      <c r="I15" s="30">
        <v>26302</v>
      </c>
      <c r="J15" s="30">
        <v>-187368</v>
      </c>
      <c r="K15" s="30">
        <v>-28436</v>
      </c>
      <c r="L15" s="30">
        <v>1779</v>
      </c>
      <c r="M15" s="30">
        <v>9258</v>
      </c>
      <c r="N15" s="30">
        <v>26517</v>
      </c>
      <c r="O15" s="30">
        <f t="shared" si="0"/>
        <v>20814647</v>
      </c>
      <c r="P15" s="31">
        <f t="shared" si="1"/>
        <v>8.7718675641726834E-2</v>
      </c>
      <c r="Q15" s="31">
        <f>Table1[[#This Row],[Newid fel canran]]</f>
        <v>8.7570800897101453E-2</v>
      </c>
      <c r="R15" s="32">
        <f t="shared" si="2"/>
        <v>-1.4787474462538142E-4</v>
      </c>
    </row>
    <row r="16" spans="1:18">
      <c r="A16" s="30" t="s">
        <v>44</v>
      </c>
      <c r="B16" s="30">
        <v>212191554</v>
      </c>
      <c r="C16" s="30">
        <v>45046</v>
      </c>
      <c r="D16" s="30">
        <v>-518045</v>
      </c>
      <c r="E16" s="30">
        <v>20168831</v>
      </c>
      <c r="F16" s="30">
        <v>56631</v>
      </c>
      <c r="G16" s="30">
        <v>-43046</v>
      </c>
      <c r="H16" s="30">
        <v>-81265</v>
      </c>
      <c r="I16" s="30">
        <v>352720</v>
      </c>
      <c r="J16" s="30">
        <v>-335837</v>
      </c>
      <c r="K16" s="30">
        <v>-55186</v>
      </c>
      <c r="L16" s="30">
        <v>-60539</v>
      </c>
      <c r="M16" s="30">
        <v>13527</v>
      </c>
      <c r="N16" s="30">
        <v>80009</v>
      </c>
      <c r="O16" s="30">
        <f t="shared" si="0"/>
        <v>19577800</v>
      </c>
      <c r="P16" s="31">
        <f t="shared" si="1"/>
        <v>9.2020552594750629E-2</v>
      </c>
      <c r="Q16" s="31">
        <f>Table1[[#This Row],[Newid fel canran]]</f>
        <v>9.2167087585796281E-2</v>
      </c>
      <c r="R16" s="32">
        <f t="shared" si="2"/>
        <v>1.4653499104565204E-4</v>
      </c>
    </row>
    <row r="17" spans="1:18">
      <c r="A17" s="30" t="s">
        <v>45</v>
      </c>
      <c r="B17" s="30">
        <v>168316374</v>
      </c>
      <c r="C17" s="30">
        <v>-373360</v>
      </c>
      <c r="D17" s="30">
        <v>-185227</v>
      </c>
      <c r="E17" s="30">
        <v>17743298</v>
      </c>
      <c r="F17" s="30">
        <v>-665966</v>
      </c>
      <c r="G17" s="30">
        <v>378650</v>
      </c>
      <c r="H17" s="30">
        <v>60354</v>
      </c>
      <c r="I17" s="30">
        <v>260737</v>
      </c>
      <c r="J17" s="30">
        <v>74442</v>
      </c>
      <c r="K17" s="30">
        <v>29073</v>
      </c>
      <c r="L17" s="30">
        <v>-174906</v>
      </c>
      <c r="M17" s="30">
        <v>95239</v>
      </c>
      <c r="N17" s="30">
        <v>155442</v>
      </c>
      <c r="O17" s="30">
        <f t="shared" si="0"/>
        <v>17771136</v>
      </c>
      <c r="P17" s="31">
        <f t="shared" si="1"/>
        <v>0.10569988655267024</v>
      </c>
      <c r="Q17" s="31">
        <f>Table1[[#This Row],[Newid fel canran]]</f>
        <v>0.10636407597935915</v>
      </c>
      <c r="R17" s="32">
        <f t="shared" si="2"/>
        <v>6.641894266889159E-4</v>
      </c>
    </row>
    <row r="18" spans="1:18">
      <c r="A18" s="30" t="s">
        <v>4</v>
      </c>
      <c r="B18" s="30">
        <v>404375055</v>
      </c>
      <c r="C18" s="30">
        <v>-163489</v>
      </c>
      <c r="D18" s="30">
        <v>-2838216</v>
      </c>
      <c r="E18" s="30">
        <v>37717857</v>
      </c>
      <c r="F18" s="30">
        <v>1158604</v>
      </c>
      <c r="G18" s="30">
        <v>125841</v>
      </c>
      <c r="H18" s="30">
        <v>-144046</v>
      </c>
      <c r="I18" s="30">
        <v>-18180</v>
      </c>
      <c r="J18" s="30">
        <v>-1174638</v>
      </c>
      <c r="K18" s="30">
        <v>-120546</v>
      </c>
      <c r="L18" s="30">
        <v>-133223</v>
      </c>
      <c r="M18" s="30">
        <v>-89500</v>
      </c>
      <c r="N18" s="30">
        <v>-82053</v>
      </c>
      <c r="O18" s="30">
        <f t="shared" si="0"/>
        <v>34401900</v>
      </c>
      <c r="P18" s="31">
        <f t="shared" si="1"/>
        <v>8.4515215389551535E-2</v>
      </c>
      <c r="Q18" s="31">
        <f>Table1[[#This Row],[Newid fel canran]]</f>
        <v>8.4469840104225868E-2</v>
      </c>
      <c r="R18" s="32">
        <f t="shared" si="2"/>
        <v>-4.5375285325666148E-5</v>
      </c>
    </row>
    <row r="19" spans="1:18">
      <c r="A19" s="30" t="s">
        <v>46</v>
      </c>
      <c r="B19" s="30">
        <v>101476019</v>
      </c>
      <c r="C19" s="30">
        <v>-90462</v>
      </c>
      <c r="D19" s="30">
        <v>-107250</v>
      </c>
      <c r="E19" s="30">
        <v>8849439</v>
      </c>
      <c r="F19" s="30">
        <v>315103</v>
      </c>
      <c r="G19" s="30">
        <v>186610</v>
      </c>
      <c r="H19" s="30">
        <v>-84184</v>
      </c>
      <c r="I19" s="30">
        <v>28389</v>
      </c>
      <c r="J19" s="30">
        <v>-15216</v>
      </c>
      <c r="K19" s="30">
        <v>-26503</v>
      </c>
      <c r="L19" s="30">
        <v>17145</v>
      </c>
      <c r="M19" s="30">
        <v>-3146</v>
      </c>
      <c r="N19" s="30">
        <v>-30707</v>
      </c>
      <c r="O19" s="30">
        <f t="shared" si="0"/>
        <v>9129680</v>
      </c>
      <c r="P19" s="31">
        <f t="shared" si="1"/>
        <v>8.9953960973805758E-2</v>
      </c>
      <c r="Q19" s="31">
        <f>Table1[[#This Row],[Newid fel canran]]</f>
        <v>8.9885227038798865E-2</v>
      </c>
      <c r="R19" s="32">
        <f t="shared" si="2"/>
        <v>-6.8733935006892732E-5</v>
      </c>
    </row>
    <row r="20" spans="1:18">
      <c r="A20" s="30" t="s">
        <v>47</v>
      </c>
      <c r="B20" s="30">
        <v>292367432</v>
      </c>
      <c r="C20" s="30">
        <v>47585</v>
      </c>
      <c r="D20" s="30">
        <v>-297432</v>
      </c>
      <c r="E20" s="30">
        <v>26128740</v>
      </c>
      <c r="F20" s="30">
        <v>671348</v>
      </c>
      <c r="G20" s="30">
        <v>-994007</v>
      </c>
      <c r="H20" s="30">
        <v>-525446</v>
      </c>
      <c r="I20" s="30">
        <v>-130419</v>
      </c>
      <c r="J20" s="30">
        <v>106087</v>
      </c>
      <c r="K20" s="30">
        <v>-244821</v>
      </c>
      <c r="L20" s="30">
        <v>-136866</v>
      </c>
      <c r="M20" s="30">
        <v>150864</v>
      </c>
      <c r="N20" s="30">
        <v>125609</v>
      </c>
      <c r="O20" s="30">
        <f t="shared" si="0"/>
        <v>24853657</v>
      </c>
      <c r="P20" s="31">
        <f t="shared" si="1"/>
        <v>8.4908096956272605E-2</v>
      </c>
      <c r="Q20" s="31">
        <f>Table1[[#This Row],[Newid fel canran]]</f>
        <v>8.4521693848422563E-2</v>
      </c>
      <c r="R20" s="32">
        <f t="shared" si="2"/>
        <v>-3.8640310785004184E-4</v>
      </c>
    </row>
    <row r="21" spans="1:18">
      <c r="A21" s="30" t="s">
        <v>5</v>
      </c>
      <c r="B21" s="30">
        <v>120360861</v>
      </c>
      <c r="C21" s="30">
        <v>30524</v>
      </c>
      <c r="D21" s="30">
        <v>-265214</v>
      </c>
      <c r="E21" s="30">
        <v>10392149</v>
      </c>
      <c r="F21" s="30">
        <v>374679</v>
      </c>
      <c r="G21" s="30">
        <v>-112259</v>
      </c>
      <c r="H21" s="30">
        <v>-54924</v>
      </c>
      <c r="I21" s="30">
        <v>-111169</v>
      </c>
      <c r="J21" s="30">
        <v>31135</v>
      </c>
      <c r="K21" s="30">
        <v>-16662</v>
      </c>
      <c r="L21" s="30">
        <v>88401</v>
      </c>
      <c r="M21" s="30">
        <v>60640</v>
      </c>
      <c r="N21" s="30">
        <v>-190651</v>
      </c>
      <c r="O21" s="30">
        <f t="shared" si="0"/>
        <v>10196125</v>
      </c>
      <c r="P21" s="31">
        <f t="shared" si="1"/>
        <v>8.4505324072660135E-2</v>
      </c>
      <c r="Q21" s="31">
        <f>Table1[[#This Row],[Newid fel canran]]</f>
        <v>8.4024314326976768E-2</v>
      </c>
      <c r="R21" s="32">
        <f t="shared" si="2"/>
        <v>-4.8100974568336674E-4</v>
      </c>
    </row>
    <row r="22" spans="1:18">
      <c r="A22" s="30" t="s">
        <v>6</v>
      </c>
      <c r="B22" s="30">
        <v>146340181</v>
      </c>
      <c r="C22" s="30">
        <v>61719</v>
      </c>
      <c r="D22" s="30">
        <v>-157998</v>
      </c>
      <c r="E22" s="30">
        <v>13498276</v>
      </c>
      <c r="F22" s="30">
        <v>194359</v>
      </c>
      <c r="G22" s="30">
        <v>-528769</v>
      </c>
      <c r="H22" s="30">
        <v>511714</v>
      </c>
      <c r="I22" s="30">
        <v>-34631</v>
      </c>
      <c r="J22" s="30">
        <v>160888</v>
      </c>
      <c r="K22" s="30">
        <v>2816</v>
      </c>
      <c r="L22" s="30">
        <v>-39418</v>
      </c>
      <c r="M22" s="30">
        <v>-18536</v>
      </c>
      <c r="N22" s="30">
        <v>-39496</v>
      </c>
      <c r="O22" s="30">
        <f t="shared" si="0"/>
        <v>13549205</v>
      </c>
      <c r="P22" s="31">
        <f t="shared" si="1"/>
        <v>9.2448242560867505E-2</v>
      </c>
      <c r="Q22" s="31">
        <f>Table1[[#This Row],[Newid fel canran]]</f>
        <v>9.250279363595082E-2</v>
      </c>
      <c r="R22" s="32">
        <f t="shared" si="2"/>
        <v>5.4551075083314471E-5</v>
      </c>
    </row>
    <row r="23" spans="1:18">
      <c r="A23" s="30" t="s">
        <v>48</v>
      </c>
      <c r="B23" s="30">
        <v>101483006</v>
      </c>
      <c r="C23" s="30">
        <v>-604199</v>
      </c>
      <c r="D23" s="30">
        <v>-124283</v>
      </c>
      <c r="E23" s="30">
        <v>11573608</v>
      </c>
      <c r="F23" s="30">
        <v>-784231</v>
      </c>
      <c r="G23" s="30">
        <v>5634</v>
      </c>
      <c r="H23" s="30">
        <v>161491</v>
      </c>
      <c r="I23" s="30">
        <v>94357</v>
      </c>
      <c r="J23" s="30">
        <v>192937</v>
      </c>
      <c r="K23" s="30">
        <v>20710</v>
      </c>
      <c r="L23" s="30">
        <v>38512</v>
      </c>
      <c r="M23" s="30">
        <v>94605</v>
      </c>
      <c r="N23" s="30">
        <v>9298</v>
      </c>
      <c r="O23" s="30">
        <f t="shared" si="0"/>
        <v>11282638</v>
      </c>
      <c r="P23" s="31">
        <f t="shared" si="1"/>
        <v>0.11170586959270255</v>
      </c>
      <c r="Q23" s="31">
        <f>Table1[[#This Row],[Newid fel canran]]</f>
        <v>0.11159904117784913</v>
      </c>
      <c r="R23" s="32">
        <f t="shared" si="2"/>
        <v>-1.0682841485341876E-4</v>
      </c>
    </row>
    <row r="24" spans="1:18">
      <c r="A24" s="30" t="s">
        <v>49</v>
      </c>
      <c r="B24" s="30">
        <v>240796468</v>
      </c>
      <c r="C24" s="30">
        <v>-93670</v>
      </c>
      <c r="D24" s="30">
        <v>-253847</v>
      </c>
      <c r="E24" s="30">
        <v>22502889</v>
      </c>
      <c r="F24" s="30">
        <v>135747</v>
      </c>
      <c r="G24" s="30">
        <v>1050289</v>
      </c>
      <c r="H24" s="30">
        <v>97426</v>
      </c>
      <c r="I24" s="30">
        <v>648590</v>
      </c>
      <c r="J24" s="30">
        <v>360864</v>
      </c>
      <c r="K24" s="30">
        <v>-198897</v>
      </c>
      <c r="L24" s="30">
        <v>-69710</v>
      </c>
      <c r="M24" s="30">
        <v>117758</v>
      </c>
      <c r="N24" s="30">
        <v>111008</v>
      </c>
      <c r="O24" s="30">
        <f t="shared" si="0"/>
        <v>24502117</v>
      </c>
      <c r="P24" s="31">
        <f t="shared" si="1"/>
        <v>0.10168682835038644</v>
      </c>
      <c r="Q24" s="31">
        <f>Table1[[#This Row],[Newid fel canran]]</f>
        <v>0.10232374375896547</v>
      </c>
      <c r="R24" s="32">
        <f t="shared" si="2"/>
        <v>6.369154085790335E-4</v>
      </c>
    </row>
    <row r="25" spans="1:18">
      <c r="A25" s="33" t="s">
        <v>50</v>
      </c>
      <c r="B25" s="33">
        <v>487912796</v>
      </c>
      <c r="C25" s="33">
        <v>-922965</v>
      </c>
      <c r="D25" s="30">
        <v>-5105617</v>
      </c>
      <c r="E25" s="30">
        <v>53391628</v>
      </c>
      <c r="F25" s="30">
        <v>-619012</v>
      </c>
      <c r="G25" s="33">
        <v>2758636</v>
      </c>
      <c r="H25" s="33">
        <v>681483</v>
      </c>
      <c r="I25" s="33">
        <v>-159796</v>
      </c>
      <c r="J25" s="33">
        <v>291989</v>
      </c>
      <c r="K25" s="30">
        <v>1667</v>
      </c>
      <c r="L25" s="30">
        <v>301294</v>
      </c>
      <c r="M25" s="30">
        <v>519000</v>
      </c>
      <c r="N25" s="33">
        <v>377318</v>
      </c>
      <c r="O25" s="30">
        <f t="shared" si="0"/>
        <v>52438590</v>
      </c>
      <c r="P25" s="31">
        <f t="shared" si="1"/>
        <v>0.10656182700556092</v>
      </c>
      <c r="Q25" s="31">
        <f>Table1[[#This Row],[Newid fel canran]]</f>
        <v>0.10692974953102996</v>
      </c>
      <c r="R25" s="32">
        <f t="shared" si="2"/>
        <v>3.6792252546903603E-4</v>
      </c>
    </row>
    <row r="26" spans="1:18" ht="16.5" customHeight="1">
      <c r="A26" s="183" t="s">
        <v>51</v>
      </c>
      <c r="B26" s="183">
        <v>4651494400</v>
      </c>
      <c r="C26" s="183">
        <v>0</v>
      </c>
      <c r="D26" s="183">
        <v>-18585367</v>
      </c>
      <c r="E26" s="183">
        <v>456012800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f>SUM(O4:O25)</f>
        <v>437427433</v>
      </c>
      <c r="P26" s="184">
        <f t="shared" si="1"/>
        <v>9.3665944657086192E-2</v>
      </c>
      <c r="Q26" s="184">
        <f>Table1[[#This Row],[Newid fel canran]]</f>
        <v>9.366594465708622E-2</v>
      </c>
      <c r="R26" s="185">
        <f>Table14[[#This Row],[Newid Setliad Refeniw Llywodraeth gwirioneddol fel canran]]-Table14[[#This Row],[Newid Setliad Refeniw Llywodraeth gwirioneddol fel canran]]</f>
        <v>0</v>
      </c>
    </row>
    <row r="27" spans="1:18"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1"/>
      <c r="M27" s="11"/>
      <c r="N27" s="11"/>
      <c r="O27" s="11"/>
      <c r="P27" s="11"/>
      <c r="Q27" s="13"/>
      <c r="R27" s="13"/>
    </row>
    <row r="28" spans="1:18">
      <c r="A28" s="11"/>
      <c r="B28" s="11"/>
      <c r="C28" s="11"/>
      <c r="D28" s="11"/>
      <c r="E28" s="11"/>
      <c r="F28" s="12"/>
      <c r="G28" s="12"/>
      <c r="H28" s="12"/>
      <c r="I28" s="11"/>
      <c r="J28" s="12"/>
      <c r="K28" s="12"/>
      <c r="L28" s="12"/>
      <c r="M28" s="11"/>
      <c r="N28" s="12"/>
      <c r="O28" s="11"/>
      <c r="P28" s="11"/>
      <c r="Q28" s="13"/>
      <c r="R28" s="13"/>
    </row>
    <row r="29" spans="1:18">
      <c r="A29" s="11"/>
      <c r="B29" s="11"/>
      <c r="C29" s="11"/>
      <c r="D29" s="11"/>
      <c r="E29" s="11"/>
      <c r="F29" s="12"/>
      <c r="G29" s="12"/>
      <c r="H29" s="12"/>
      <c r="I29" s="11"/>
      <c r="J29" s="12"/>
      <c r="K29" s="12"/>
      <c r="L29" s="12"/>
      <c r="M29" s="11"/>
      <c r="N29" s="12"/>
      <c r="O29" s="11"/>
      <c r="P29" s="11"/>
      <c r="Q29" s="13"/>
      <c r="R29" s="13"/>
    </row>
    <row r="30" spans="1:18">
      <c r="A30" s="11"/>
      <c r="B30" s="11"/>
      <c r="C30" s="11"/>
      <c r="D30" s="11"/>
      <c r="E30" s="11"/>
      <c r="F30" s="12"/>
      <c r="G30" s="12"/>
      <c r="H30" s="12"/>
      <c r="I30" s="11"/>
      <c r="J30" s="12"/>
      <c r="K30" s="12"/>
      <c r="L30" s="12"/>
      <c r="M30" s="11"/>
      <c r="N30" s="12"/>
      <c r="O30" s="11"/>
      <c r="P30" s="11"/>
      <c r="Q30" s="13"/>
      <c r="R30" s="13"/>
    </row>
    <row r="31" spans="1:18">
      <c r="A31" s="11"/>
      <c r="B31" s="11"/>
      <c r="C31" s="11"/>
      <c r="D31" s="11"/>
      <c r="E31" s="11"/>
      <c r="F31" s="12"/>
      <c r="G31" s="12"/>
      <c r="H31" s="12"/>
      <c r="I31" s="11"/>
      <c r="J31" s="12"/>
      <c r="K31" s="12"/>
      <c r="L31" s="12"/>
      <c r="M31" s="11"/>
      <c r="N31" s="12"/>
      <c r="O31" s="11"/>
      <c r="P31" s="11"/>
      <c r="Q31" s="13"/>
      <c r="R31" s="13"/>
    </row>
    <row r="32" spans="1:18">
      <c r="A32" s="11"/>
      <c r="B32" s="11"/>
      <c r="C32" s="11"/>
      <c r="D32" s="11"/>
      <c r="E32" s="11"/>
      <c r="F32" s="12"/>
      <c r="G32" s="12"/>
      <c r="H32" s="12"/>
      <c r="I32" s="11"/>
      <c r="J32" s="12"/>
      <c r="K32" s="12"/>
      <c r="L32" s="12"/>
      <c r="M32" s="11"/>
      <c r="N32" s="12"/>
      <c r="O32" s="11"/>
      <c r="P32" s="11"/>
      <c r="Q32" s="13"/>
      <c r="R32" s="13"/>
    </row>
    <row r="33" spans="1:18">
      <c r="A33" s="11"/>
      <c r="B33" s="11"/>
      <c r="C33" s="11"/>
      <c r="D33" s="11"/>
      <c r="E33" s="11"/>
      <c r="F33" s="12"/>
      <c r="G33" s="12"/>
      <c r="H33" s="12"/>
      <c r="I33" s="11"/>
      <c r="J33" s="12"/>
      <c r="K33" s="12"/>
      <c r="L33" s="12"/>
      <c r="M33" s="11"/>
      <c r="N33" s="12"/>
      <c r="O33" s="11"/>
      <c r="P33" s="11"/>
      <c r="Q33" s="13"/>
      <c r="R33" s="13"/>
    </row>
    <row r="34" spans="1:18">
      <c r="A34" s="11"/>
      <c r="B34" s="11"/>
      <c r="C34" s="11"/>
      <c r="D34" s="11"/>
      <c r="E34" s="11"/>
      <c r="F34" s="12"/>
      <c r="G34" s="12"/>
      <c r="H34" s="12"/>
      <c r="I34" s="11"/>
      <c r="J34" s="12"/>
      <c r="K34" s="12"/>
      <c r="L34" s="12"/>
      <c r="M34" s="11"/>
      <c r="N34" s="12"/>
      <c r="O34" s="11"/>
      <c r="P34" s="11"/>
      <c r="Q34" s="13"/>
      <c r="R34" s="13"/>
    </row>
    <row r="35" spans="1:18">
      <c r="A35" s="11"/>
      <c r="B35" s="11"/>
      <c r="C35" s="11"/>
      <c r="D35" s="11"/>
      <c r="E35" s="11"/>
      <c r="F35" s="12"/>
      <c r="G35" s="12"/>
      <c r="H35" s="12"/>
      <c r="I35" s="11"/>
      <c r="J35" s="12"/>
      <c r="K35" s="12"/>
      <c r="L35" s="12"/>
      <c r="M35" s="11"/>
      <c r="N35" s="12"/>
      <c r="O35" s="11"/>
      <c r="P35" s="11"/>
      <c r="Q35" s="13"/>
      <c r="R35" s="13"/>
    </row>
    <row r="36" spans="1:18">
      <c r="A36" s="11"/>
      <c r="B36" s="11"/>
      <c r="C36" s="11"/>
      <c r="D36" s="11"/>
      <c r="E36" s="11"/>
      <c r="F36" s="12"/>
      <c r="G36" s="12"/>
      <c r="H36" s="12"/>
      <c r="I36" s="11"/>
      <c r="J36" s="12"/>
      <c r="K36" s="12"/>
      <c r="L36" s="12"/>
      <c r="M36" s="11"/>
      <c r="N36" s="12"/>
      <c r="O36" s="11"/>
      <c r="P36" s="11"/>
      <c r="Q36" s="13"/>
      <c r="R36" s="13"/>
    </row>
    <row r="37" spans="1:18">
      <c r="A37" s="11"/>
      <c r="B37" s="11"/>
      <c r="C37" s="11"/>
      <c r="D37" s="11"/>
      <c r="E37" s="11"/>
      <c r="F37" s="12"/>
      <c r="G37" s="12"/>
      <c r="H37" s="12"/>
      <c r="I37" s="11"/>
      <c r="J37" s="12"/>
      <c r="K37" s="12"/>
      <c r="L37" s="12"/>
      <c r="M37" s="11"/>
      <c r="N37" s="12"/>
      <c r="O37" s="11"/>
      <c r="P37" s="11"/>
      <c r="Q37" s="13"/>
      <c r="R37" s="13"/>
    </row>
    <row r="38" spans="1:18">
      <c r="A38" s="11"/>
      <c r="B38" s="11"/>
      <c r="C38" s="11"/>
      <c r="D38" s="11"/>
      <c r="E38" s="11"/>
      <c r="F38" s="12"/>
      <c r="G38" s="12"/>
      <c r="H38" s="12"/>
      <c r="I38" s="11"/>
      <c r="J38" s="12"/>
      <c r="K38" s="12"/>
      <c r="L38" s="12"/>
      <c r="M38" s="11"/>
      <c r="N38" s="12"/>
      <c r="O38" s="11"/>
      <c r="P38" s="11"/>
      <c r="Q38" s="13"/>
      <c r="R38" s="13"/>
    </row>
    <row r="39" spans="1:18">
      <c r="A39" s="11"/>
      <c r="B39" s="11"/>
      <c r="C39" s="11"/>
      <c r="D39" s="11"/>
      <c r="E39" s="11"/>
      <c r="F39" s="12"/>
      <c r="G39" s="12"/>
      <c r="H39" s="12"/>
      <c r="I39" s="11"/>
      <c r="J39" s="12"/>
      <c r="K39" s="12"/>
      <c r="L39" s="12"/>
      <c r="M39" s="11"/>
      <c r="N39" s="12"/>
      <c r="O39" s="11"/>
      <c r="P39" s="11"/>
      <c r="Q39" s="13"/>
      <c r="R39" s="13"/>
    </row>
    <row r="40" spans="1:18">
      <c r="A40" s="11"/>
      <c r="B40" s="11"/>
      <c r="C40" s="11"/>
      <c r="D40" s="11"/>
      <c r="E40" s="11"/>
      <c r="F40" s="12"/>
      <c r="G40" s="12"/>
      <c r="H40" s="12"/>
      <c r="I40" s="11"/>
      <c r="J40" s="12"/>
      <c r="K40" s="12"/>
      <c r="L40" s="12"/>
      <c r="M40" s="11"/>
      <c r="N40" s="12"/>
      <c r="O40" s="11"/>
      <c r="P40" s="11"/>
      <c r="Q40" s="13"/>
      <c r="R40" s="13"/>
    </row>
    <row r="41" spans="1:18">
      <c r="A41" s="11"/>
      <c r="B41" s="11"/>
      <c r="C41" s="11"/>
      <c r="D41" s="11"/>
      <c r="E41" s="11"/>
      <c r="F41" s="12"/>
      <c r="G41" s="12"/>
      <c r="H41" s="12"/>
      <c r="I41" s="11"/>
      <c r="J41" s="12"/>
      <c r="K41" s="12"/>
      <c r="L41" s="12"/>
      <c r="M41" s="11"/>
      <c r="N41" s="12"/>
      <c r="O41" s="11"/>
      <c r="P41" s="11"/>
      <c r="Q41" s="13"/>
      <c r="R41" s="13"/>
    </row>
    <row r="42" spans="1:18">
      <c r="A42" s="11"/>
      <c r="B42" s="11"/>
      <c r="C42" s="11"/>
      <c r="D42" s="11"/>
      <c r="E42" s="11"/>
      <c r="F42" s="12"/>
      <c r="G42" s="12"/>
      <c r="H42" s="12"/>
      <c r="I42" s="11"/>
      <c r="J42" s="12"/>
      <c r="K42" s="12"/>
      <c r="L42" s="12"/>
      <c r="M42" s="11"/>
      <c r="N42" s="12"/>
      <c r="O42" s="11"/>
      <c r="P42" s="11"/>
      <c r="Q42" s="13"/>
      <c r="R42" s="13"/>
    </row>
    <row r="43" spans="1:18">
      <c r="A43" s="11"/>
      <c r="B43" s="11"/>
      <c r="C43" s="11"/>
      <c r="D43" s="11"/>
      <c r="E43" s="11"/>
      <c r="F43" s="12"/>
      <c r="G43" s="12"/>
      <c r="H43" s="12"/>
      <c r="I43" s="11"/>
      <c r="J43" s="12"/>
      <c r="K43" s="12"/>
      <c r="L43" s="12"/>
      <c r="M43" s="11"/>
      <c r="N43" s="12"/>
      <c r="O43" s="11"/>
      <c r="P43" s="11"/>
      <c r="Q43" s="13"/>
      <c r="R43" s="13"/>
    </row>
    <row r="44" spans="1:18">
      <c r="A44" s="11"/>
      <c r="B44" s="11"/>
      <c r="C44" s="11"/>
      <c r="D44" s="11"/>
      <c r="E44" s="11"/>
      <c r="F44" s="12"/>
      <c r="G44" s="12"/>
      <c r="H44" s="12"/>
      <c r="I44" s="11"/>
      <c r="J44" s="12"/>
      <c r="K44" s="12"/>
      <c r="L44" s="12"/>
      <c r="M44" s="11"/>
      <c r="N44" s="12"/>
      <c r="O44" s="11"/>
      <c r="P44" s="11"/>
      <c r="Q44" s="13"/>
      <c r="R44" s="13"/>
    </row>
    <row r="45" spans="1:18">
      <c r="A45" s="11"/>
      <c r="B45" s="11"/>
      <c r="C45" s="11"/>
      <c r="D45" s="11"/>
      <c r="E45" s="11"/>
      <c r="F45" s="12"/>
      <c r="G45" s="12"/>
      <c r="H45" s="12"/>
      <c r="I45" s="11"/>
      <c r="J45" s="12"/>
      <c r="K45" s="12"/>
      <c r="L45" s="12"/>
      <c r="M45" s="11"/>
      <c r="N45" s="12"/>
      <c r="O45" s="11"/>
      <c r="P45" s="11"/>
      <c r="Q45" s="13"/>
      <c r="R45" s="13"/>
    </row>
    <row r="46" spans="1:18">
      <c r="A46" s="11"/>
      <c r="B46" s="11"/>
      <c r="C46" s="11"/>
      <c r="D46" s="11"/>
      <c r="E46" s="11"/>
      <c r="F46" s="12"/>
      <c r="G46" s="12"/>
      <c r="H46" s="12"/>
      <c r="I46" s="11"/>
      <c r="J46" s="12"/>
      <c r="K46" s="12"/>
      <c r="L46" s="12"/>
      <c r="M46" s="11"/>
      <c r="N46" s="12"/>
      <c r="O46" s="11"/>
      <c r="P46" s="11"/>
      <c r="Q46" s="13"/>
      <c r="R46" s="13"/>
    </row>
    <row r="47" spans="1:18">
      <c r="A47" s="11"/>
      <c r="B47" s="11"/>
      <c r="C47" s="11"/>
      <c r="D47" s="11"/>
      <c r="E47" s="11"/>
      <c r="F47" s="12"/>
      <c r="G47" s="12"/>
      <c r="H47" s="12"/>
      <c r="I47" s="11"/>
      <c r="J47" s="12"/>
      <c r="K47" s="12"/>
      <c r="L47" s="12"/>
      <c r="M47" s="11"/>
      <c r="N47" s="12"/>
      <c r="O47" s="11"/>
      <c r="P47" s="11"/>
      <c r="Q47" s="13"/>
      <c r="R47" s="13"/>
    </row>
    <row r="48" spans="1:18">
      <c r="A48" s="11"/>
      <c r="B48" s="11"/>
      <c r="C48" s="11"/>
      <c r="D48" s="11"/>
      <c r="E48" s="11"/>
      <c r="F48" s="12"/>
      <c r="G48" s="12"/>
      <c r="H48" s="12"/>
      <c r="I48" s="11"/>
      <c r="J48" s="12"/>
      <c r="K48" s="12"/>
      <c r="L48" s="12"/>
      <c r="M48" s="11"/>
      <c r="N48" s="12"/>
      <c r="O48" s="11"/>
      <c r="P48" s="11"/>
      <c r="Q48" s="13"/>
      <c r="R48" s="13"/>
    </row>
    <row r="49" spans="1:18">
      <c r="A49" s="11"/>
      <c r="B49" s="11"/>
      <c r="C49" s="11"/>
      <c r="D49" s="11"/>
      <c r="E49" s="11"/>
      <c r="F49" s="12"/>
      <c r="G49" s="12"/>
      <c r="H49" s="12"/>
      <c r="I49" s="11"/>
      <c r="J49" s="12"/>
      <c r="K49" s="12"/>
      <c r="L49" s="12"/>
      <c r="M49" s="11"/>
      <c r="N49" s="12"/>
      <c r="O49" s="11"/>
      <c r="P49" s="11"/>
      <c r="Q49" s="13"/>
      <c r="R49" s="13"/>
    </row>
    <row r="50" spans="1: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1"/>
      <c r="M50" s="11"/>
      <c r="N50" s="11"/>
      <c r="O50" s="11"/>
      <c r="P50" s="11"/>
      <c r="Q50" s="13"/>
      <c r="R50" s="13"/>
    </row>
    <row r="51" spans="1:18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>
      <c r="A52" s="11"/>
      <c r="B52" s="11"/>
      <c r="C52" s="1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1"/>
      <c r="P52" s="11"/>
      <c r="Q52" s="11"/>
      <c r="R52" s="11"/>
    </row>
    <row r="53" spans="1:18">
      <c r="A53" s="1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8">
      <c r="A54" s="1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8">
      <c r="A55" s="11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8">
      <c r="A56" s="11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8">
      <c r="A57" s="11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8">
      <c r="A58" s="11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8">
      <c r="A59" s="11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8">
      <c r="A60" s="11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8">
      <c r="A61" s="11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8">
      <c r="A62" s="11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8">
      <c r="A63" s="11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8">
      <c r="A64" s="11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>
      <c r="A65" s="11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>
      <c r="A66" s="11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>
      <c r="A67" s="1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>
      <c r="A68" s="11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>
      <c r="A69" s="11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>
      <c r="A70" s="1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>
      <c r="A71" s="11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>
      <c r="A72" s="11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>
      <c r="A73" s="11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>
      <c r="A74" s="11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</sheetData>
  <conditionalFormatting sqref="R2">
    <cfRule type="expression" dxfId="21" priority="1" stopIfTrue="1">
      <formula>#REF!&gt;0</formula>
    </cfRule>
  </conditionalFormatting>
  <pageMargins left="0.7" right="0.7" top="0.75" bottom="0.75" header="0.3" footer="0.3"/>
  <pageSetup paperSize="9" orientation="portrait" horizontalDpi="1200" verticalDpi="1200" r:id="rId1"/>
  <ignoredErrors>
    <ignoredError sqref="O4:O25" formulaRange="1"/>
  </ignoredError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5"/>
  <sheetViews>
    <sheetView zoomScale="90" zoomScaleNormal="90" workbookViewId="0"/>
  </sheetViews>
  <sheetFormatPr defaultRowHeight="15.5"/>
  <cols>
    <col min="1" max="1" width="12.07421875" style="255" customWidth="1"/>
    <col min="2" max="2" width="101.765625" style="254" customWidth="1"/>
    <col min="3" max="16384" width="9.23046875" style="255"/>
  </cols>
  <sheetData>
    <row r="1" spans="1:5" ht="19">
      <c r="A1" s="174" t="s">
        <v>7</v>
      </c>
      <c r="C1" s="317"/>
      <c r="D1" s="317"/>
    </row>
    <row r="2" spans="1:5">
      <c r="A2" s="325" t="s">
        <v>13</v>
      </c>
      <c r="B2" s="256" t="s">
        <v>12</v>
      </c>
      <c r="C2" s="317"/>
      <c r="D2" s="317"/>
    </row>
    <row r="3" spans="1:5" ht="20" customHeight="1">
      <c r="A3" s="320">
        <v>1</v>
      </c>
      <c r="B3" s="318" t="s">
        <v>223</v>
      </c>
      <c r="C3" s="326"/>
      <c r="D3" s="326"/>
      <c r="E3" s="258"/>
    </row>
    <row r="4" spans="1:5">
      <c r="A4" s="320">
        <v>2</v>
      </c>
      <c r="B4" s="259" t="s">
        <v>227</v>
      </c>
      <c r="C4" s="326"/>
      <c r="D4" s="326"/>
      <c r="E4" s="258"/>
    </row>
    <row r="5" spans="1:5">
      <c r="A5" s="320">
        <v>3</v>
      </c>
      <c r="B5" s="259" t="s">
        <v>224</v>
      </c>
      <c r="C5" s="317"/>
      <c r="D5" s="317"/>
    </row>
    <row r="6" spans="1:5">
      <c r="A6" s="320">
        <v>4</v>
      </c>
      <c r="B6" s="259" t="s">
        <v>225</v>
      </c>
      <c r="C6" s="317"/>
      <c r="D6" s="317"/>
    </row>
    <row r="7" spans="1:5">
      <c r="A7" s="320">
        <v>5</v>
      </c>
      <c r="B7" s="259" t="s">
        <v>226</v>
      </c>
      <c r="C7" s="317"/>
      <c r="D7" s="317"/>
    </row>
    <row r="8" spans="1:5" ht="54.5" customHeight="1">
      <c r="A8" s="320">
        <v>6</v>
      </c>
      <c r="B8" s="259" t="s">
        <v>370</v>
      </c>
      <c r="C8" s="317"/>
      <c r="D8" s="317"/>
    </row>
    <row r="9" spans="1:5">
      <c r="A9" s="320">
        <v>7</v>
      </c>
      <c r="B9" s="259" t="s">
        <v>218</v>
      </c>
      <c r="C9" s="317"/>
      <c r="D9" s="317"/>
    </row>
    <row r="10" spans="1:5">
      <c r="A10" s="320">
        <v>8</v>
      </c>
      <c r="B10" s="259" t="s">
        <v>219</v>
      </c>
      <c r="C10" s="317"/>
      <c r="D10" s="317"/>
    </row>
    <row r="11" spans="1:5" ht="31">
      <c r="A11" s="320">
        <v>9</v>
      </c>
      <c r="B11" s="259" t="s">
        <v>222</v>
      </c>
      <c r="C11" s="317"/>
      <c r="D11" s="317"/>
    </row>
    <row r="12" spans="1:5" ht="31">
      <c r="A12" s="320">
        <v>10</v>
      </c>
      <c r="B12" s="259" t="s">
        <v>220</v>
      </c>
      <c r="C12" s="317"/>
      <c r="D12" s="317"/>
    </row>
    <row r="13" spans="1:5">
      <c r="A13" s="320">
        <v>11</v>
      </c>
      <c r="B13" s="319" t="s">
        <v>221</v>
      </c>
      <c r="C13" s="317"/>
      <c r="D13" s="317"/>
    </row>
    <row r="14" spans="1:5">
      <c r="A14" s="320">
        <v>12</v>
      </c>
      <c r="B14" s="259" t="s">
        <v>228</v>
      </c>
      <c r="C14" s="317"/>
      <c r="D14" s="317"/>
    </row>
    <row r="15" spans="1:5" ht="31">
      <c r="A15" s="320">
        <v>13</v>
      </c>
      <c r="B15" s="259" t="s">
        <v>229</v>
      </c>
      <c r="C15" s="317"/>
      <c r="D15" s="317"/>
    </row>
    <row r="16" spans="1:5">
      <c r="A16" s="320">
        <v>14</v>
      </c>
      <c r="B16" s="259" t="s">
        <v>230</v>
      </c>
      <c r="C16" s="317"/>
      <c r="D16" s="317"/>
    </row>
    <row r="17" spans="1:4">
      <c r="A17" s="320">
        <v>15</v>
      </c>
      <c r="B17" s="259" t="s">
        <v>231</v>
      </c>
      <c r="C17" s="317"/>
      <c r="D17" s="317"/>
    </row>
    <row r="18" spans="1:4">
      <c r="A18" s="320">
        <v>16</v>
      </c>
      <c r="B18" s="259" t="s">
        <v>232</v>
      </c>
      <c r="C18" s="317"/>
      <c r="D18" s="317"/>
    </row>
    <row r="19" spans="1:4">
      <c r="A19" s="320">
        <v>17</v>
      </c>
      <c r="B19" s="259" t="s">
        <v>233</v>
      </c>
      <c r="C19" s="317"/>
      <c r="D19" s="317"/>
    </row>
    <row r="20" spans="1:4">
      <c r="A20" s="320">
        <v>18</v>
      </c>
      <c r="B20" s="259" t="s">
        <v>234</v>
      </c>
      <c r="C20" s="317"/>
      <c r="D20" s="317"/>
    </row>
    <row r="21" spans="1:4" ht="46.5">
      <c r="A21" s="320">
        <v>19</v>
      </c>
      <c r="B21" s="259" t="s">
        <v>235</v>
      </c>
      <c r="C21" s="317"/>
      <c r="D21" s="317"/>
    </row>
    <row r="22" spans="1:4" ht="52.5" customHeight="1">
      <c r="A22" s="320">
        <v>20</v>
      </c>
      <c r="B22" s="327" t="s">
        <v>349</v>
      </c>
      <c r="C22" s="327"/>
      <c r="D22" s="327"/>
    </row>
    <row r="23" spans="1:4">
      <c r="A23" s="320">
        <v>21</v>
      </c>
      <c r="B23" s="320" t="s">
        <v>350</v>
      </c>
      <c r="C23" s="317"/>
      <c r="D23" s="317"/>
    </row>
    <row r="24" spans="1:4">
      <c r="A24" s="320">
        <v>22</v>
      </c>
      <c r="B24" s="321" t="s">
        <v>351</v>
      </c>
      <c r="C24" s="317"/>
      <c r="D24" s="317"/>
    </row>
    <row r="25" spans="1:4">
      <c r="A25" s="320">
        <v>23</v>
      </c>
      <c r="B25" s="321" t="s">
        <v>221</v>
      </c>
      <c r="C25" s="317"/>
      <c r="D25" s="317"/>
    </row>
    <row r="26" spans="1:4" ht="31">
      <c r="A26" s="320">
        <v>24</v>
      </c>
      <c r="B26" s="328" t="s">
        <v>352</v>
      </c>
      <c r="C26" s="317"/>
      <c r="D26" s="317"/>
    </row>
    <row r="27" spans="1:4" ht="46.5">
      <c r="A27" s="320">
        <v>25</v>
      </c>
      <c r="B27" s="322" t="s">
        <v>353</v>
      </c>
      <c r="C27" s="317"/>
      <c r="D27" s="317"/>
    </row>
    <row r="28" spans="1:4" ht="31">
      <c r="A28" s="320">
        <v>26</v>
      </c>
      <c r="B28" s="323" t="s">
        <v>348</v>
      </c>
      <c r="C28" s="317"/>
      <c r="D28" s="317"/>
    </row>
    <row r="29" spans="1:4">
      <c r="A29" s="320">
        <v>27</v>
      </c>
      <c r="B29" s="321" t="s">
        <v>354</v>
      </c>
      <c r="C29" s="317"/>
      <c r="D29" s="317"/>
    </row>
    <row r="30" spans="1:4">
      <c r="A30" s="320">
        <v>28</v>
      </c>
      <c r="B30" s="321" t="s">
        <v>355</v>
      </c>
      <c r="C30" s="317"/>
      <c r="D30" s="317"/>
    </row>
    <row r="31" spans="1:4">
      <c r="A31" s="320">
        <v>29</v>
      </c>
      <c r="B31" s="324" t="s">
        <v>357</v>
      </c>
      <c r="C31" s="317"/>
      <c r="D31" s="317"/>
    </row>
    <row r="32" spans="1:4">
      <c r="A32" s="320">
        <v>30</v>
      </c>
      <c r="B32" s="321" t="s">
        <v>356</v>
      </c>
      <c r="C32" s="317"/>
      <c r="D32" s="317"/>
    </row>
    <row r="33" spans="1:4">
      <c r="A33" s="320">
        <v>31</v>
      </c>
      <c r="B33" s="259" t="s">
        <v>358</v>
      </c>
      <c r="C33" s="317"/>
      <c r="D33" s="317"/>
    </row>
    <row r="34" spans="1:4" ht="31">
      <c r="A34" s="320">
        <v>32</v>
      </c>
      <c r="B34" s="259" t="s">
        <v>359</v>
      </c>
      <c r="C34" s="317"/>
      <c r="D34" s="317"/>
    </row>
    <row r="35" spans="1:4">
      <c r="A35" s="320">
        <v>33</v>
      </c>
      <c r="B35" s="259" t="s">
        <v>360</v>
      </c>
      <c r="C35" s="317"/>
      <c r="D35" s="317"/>
    </row>
    <row r="36" spans="1:4" ht="31">
      <c r="A36" s="320">
        <v>34</v>
      </c>
      <c r="B36" s="259" t="s">
        <v>361</v>
      </c>
      <c r="C36" s="317"/>
      <c r="D36" s="317"/>
    </row>
    <row r="37" spans="1:4">
      <c r="A37" s="320">
        <v>35</v>
      </c>
      <c r="B37" s="259" t="s">
        <v>362</v>
      </c>
      <c r="C37" s="317"/>
      <c r="D37" s="317"/>
    </row>
    <row r="38" spans="1:4" ht="31">
      <c r="A38" s="320">
        <v>36</v>
      </c>
      <c r="B38" s="259" t="s">
        <v>363</v>
      </c>
      <c r="C38" s="317"/>
      <c r="D38" s="317"/>
    </row>
    <row r="39" spans="1:4" ht="31">
      <c r="A39" s="320">
        <v>37</v>
      </c>
      <c r="B39" s="259" t="s">
        <v>364</v>
      </c>
      <c r="C39" s="317"/>
      <c r="D39" s="317"/>
    </row>
    <row r="40" spans="1:4" ht="31">
      <c r="A40" s="320">
        <v>38</v>
      </c>
      <c r="B40" s="259" t="s">
        <v>365</v>
      </c>
      <c r="C40" s="317"/>
      <c r="D40" s="317"/>
    </row>
    <row r="41" spans="1:4" ht="31">
      <c r="A41" s="320">
        <v>39</v>
      </c>
      <c r="B41" s="259" t="s">
        <v>366</v>
      </c>
      <c r="C41" s="317"/>
      <c r="D41" s="317"/>
    </row>
    <row r="42" spans="1:4">
      <c r="A42" s="320">
        <v>40</v>
      </c>
      <c r="B42" s="259" t="s">
        <v>367</v>
      </c>
      <c r="C42" s="317"/>
      <c r="D42" s="317"/>
    </row>
    <row r="43" spans="1:4" ht="31">
      <c r="A43" s="320">
        <v>41</v>
      </c>
      <c r="B43" s="259" t="s">
        <v>368</v>
      </c>
      <c r="C43" s="317"/>
      <c r="D43" s="317"/>
    </row>
    <row r="44" spans="1:4" ht="46.5">
      <c r="A44" s="320">
        <v>42</v>
      </c>
      <c r="B44" s="259" t="s">
        <v>369</v>
      </c>
      <c r="C44" s="317"/>
      <c r="D44" s="317"/>
    </row>
    <row r="45" spans="1:4">
      <c r="A45" s="257"/>
    </row>
  </sheetData>
  <hyperlinks>
    <hyperlink ref="B3" location="'tbl 6 Transfers (PrevYr)'!A1" display="'tbl 6 Transfers (PrevYr)'!A1" xr:uid="{00000000-0004-0000-15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60"/>
  <sheetViews>
    <sheetView showGridLines="0" zoomScale="80" zoomScaleNormal="80" workbookViewId="0">
      <selection activeCell="I16" sqref="I16"/>
    </sheetView>
  </sheetViews>
  <sheetFormatPr defaultRowHeight="15.5"/>
  <cols>
    <col min="1" max="1" width="24.69140625" style="4" customWidth="1"/>
    <col min="2" max="2" width="15.15234375" style="4" customWidth="1"/>
    <col min="3" max="3" width="13.3828125" style="4" customWidth="1"/>
    <col min="4" max="4" width="7.61328125" style="4" bestFit="1" customWidth="1"/>
    <col min="5" max="5" width="5.84375" style="4" customWidth="1"/>
    <col min="6" max="6" width="9.23046875" style="4"/>
    <col min="7" max="7" width="6.765625" style="4" customWidth="1"/>
    <col min="8" max="16384" width="9.23046875" style="4"/>
  </cols>
  <sheetData>
    <row r="1" spans="1:9" ht="21" customHeight="1">
      <c r="A1" s="14" t="s">
        <v>18</v>
      </c>
      <c r="B1" s="15"/>
      <c r="C1" s="15"/>
      <c r="D1" s="15"/>
      <c r="E1" s="15"/>
    </row>
    <row r="2" spans="1:9" ht="20.5" customHeight="1">
      <c r="A2" s="18" t="s">
        <v>52</v>
      </c>
      <c r="B2" s="15"/>
      <c r="C2" s="15"/>
      <c r="D2" s="15"/>
      <c r="E2" s="15"/>
    </row>
    <row r="3" spans="1:9" s="1" customFormat="1" ht="50" customHeight="1">
      <c r="A3" s="36" t="s">
        <v>35</v>
      </c>
      <c r="B3" s="37" t="s">
        <v>53</v>
      </c>
      <c r="C3" s="37" t="s">
        <v>54</v>
      </c>
      <c r="D3" s="37" t="s">
        <v>55</v>
      </c>
      <c r="E3" s="37" t="s">
        <v>56</v>
      </c>
    </row>
    <row r="4" spans="1:9" s="1" customFormat="1" ht="12.5">
      <c r="A4" s="1" t="s">
        <v>36</v>
      </c>
      <c r="B4" s="16">
        <v>104871959</v>
      </c>
      <c r="C4" s="23">
        <v>114548998</v>
      </c>
      <c r="D4" s="24">
        <f>C4/B4-1</f>
        <v>9.2274799596334445E-2</v>
      </c>
      <c r="E4" s="2">
        <v>12</v>
      </c>
      <c r="G4" s="17"/>
      <c r="I4" s="16"/>
    </row>
    <row r="5" spans="1:9" s="1" customFormat="1" ht="12.5">
      <c r="A5" s="1" t="s">
        <v>0</v>
      </c>
      <c r="B5" s="16">
        <v>195904716</v>
      </c>
      <c r="C5" s="23">
        <v>213210397</v>
      </c>
      <c r="D5" s="24">
        <f t="shared" ref="D5:D25" si="0">C5/B5-1</f>
        <v>8.8337235332303088E-2</v>
      </c>
      <c r="E5" s="2">
        <v>17</v>
      </c>
      <c r="G5" s="17"/>
      <c r="I5" s="16"/>
    </row>
    <row r="6" spans="1:9" s="1" customFormat="1" ht="12.5">
      <c r="A6" s="1" t="s">
        <v>1</v>
      </c>
      <c r="B6" s="16">
        <v>167355527</v>
      </c>
      <c r="C6" s="23">
        <v>183307662</v>
      </c>
      <c r="D6" s="24">
        <f t="shared" si="0"/>
        <v>9.5318841785249298E-2</v>
      </c>
      <c r="E6" s="2">
        <v>5</v>
      </c>
      <c r="G6" s="17"/>
      <c r="I6" s="16"/>
    </row>
    <row r="7" spans="1:9" s="1" customFormat="1" ht="12.5">
      <c r="A7" s="1" t="s">
        <v>37</v>
      </c>
      <c r="B7" s="16">
        <v>159060392</v>
      </c>
      <c r="C7" s="23">
        <v>173637029</v>
      </c>
      <c r="D7" s="24">
        <f t="shared" si="0"/>
        <v>9.1642154383726249E-2</v>
      </c>
      <c r="E7" s="2">
        <v>15</v>
      </c>
      <c r="G7" s="17"/>
      <c r="I7" s="16"/>
    </row>
    <row r="8" spans="1:9" s="1" customFormat="1" ht="12.5">
      <c r="A8" s="1" t="s">
        <v>38</v>
      </c>
      <c r="B8" s="16">
        <v>212607603</v>
      </c>
      <c r="C8" s="23">
        <v>232173826</v>
      </c>
      <c r="D8" s="24">
        <f t="shared" si="0"/>
        <v>9.2029742699276884E-2</v>
      </c>
      <c r="E8" s="2">
        <v>14</v>
      </c>
      <c r="G8" s="17"/>
      <c r="I8" s="16"/>
    </row>
    <row r="9" spans="1:9" s="1" customFormat="1" ht="12.5">
      <c r="A9" s="1" t="s">
        <v>39</v>
      </c>
      <c r="B9" s="16">
        <v>189232763</v>
      </c>
      <c r="C9" s="23">
        <v>207059829</v>
      </c>
      <c r="D9" s="24">
        <f t="shared" si="0"/>
        <v>9.4207079775080915E-2</v>
      </c>
      <c r="E9" s="2">
        <v>7</v>
      </c>
      <c r="G9" s="17"/>
      <c r="I9" s="16"/>
    </row>
    <row r="10" spans="1:9" s="1" customFormat="1" ht="12.5">
      <c r="A10" s="1" t="s">
        <v>2</v>
      </c>
      <c r="B10" s="16">
        <v>192087678</v>
      </c>
      <c r="C10" s="23">
        <v>210256726</v>
      </c>
      <c r="D10" s="24">
        <f t="shared" si="0"/>
        <v>9.4587264467843601E-2</v>
      </c>
      <c r="E10" s="2">
        <v>6</v>
      </c>
      <c r="G10" s="17"/>
      <c r="I10" s="16"/>
    </row>
    <row r="11" spans="1:9" s="1" customFormat="1" ht="12.5">
      <c r="A11" s="1" t="s">
        <v>3</v>
      </c>
      <c r="B11" s="16">
        <v>110005660</v>
      </c>
      <c r="C11" s="23">
        <v>119418759</v>
      </c>
      <c r="D11" s="24">
        <f t="shared" si="0"/>
        <v>8.5569224347183503E-2</v>
      </c>
      <c r="E11" s="2">
        <v>19</v>
      </c>
      <c r="G11" s="17"/>
      <c r="I11" s="16"/>
    </row>
    <row r="12" spans="1:9" s="1" customFormat="1" ht="12.5">
      <c r="A12" s="1" t="s">
        <v>40</v>
      </c>
      <c r="B12" s="16">
        <v>179422334</v>
      </c>
      <c r="C12" s="23">
        <v>196253287</v>
      </c>
      <c r="D12" s="24">
        <f t="shared" si="0"/>
        <v>9.3806342971773038E-2</v>
      </c>
      <c r="E12" s="2">
        <v>8</v>
      </c>
      <c r="G12" s="17"/>
      <c r="I12" s="16"/>
    </row>
    <row r="13" spans="1:9" s="1" customFormat="1" ht="12.5">
      <c r="A13" s="1" t="s">
        <v>41</v>
      </c>
      <c r="B13" s="16">
        <v>285261982</v>
      </c>
      <c r="C13" s="23">
        <v>311596954</v>
      </c>
      <c r="D13" s="24">
        <f t="shared" si="0"/>
        <v>9.2318548077675588E-2</v>
      </c>
      <c r="E13" s="2">
        <v>11</v>
      </c>
      <c r="G13" s="17"/>
      <c r="I13" s="16"/>
    </row>
    <row r="14" spans="1:9" s="1" customFormat="1" ht="12.5">
      <c r="A14" s="1" t="s">
        <v>42</v>
      </c>
      <c r="B14" s="16">
        <v>353570889</v>
      </c>
      <c r="C14" s="23">
        <v>386585079</v>
      </c>
      <c r="D14" s="24">
        <f t="shared" si="0"/>
        <v>9.3373609160453341E-2</v>
      </c>
      <c r="E14" s="2">
        <v>9</v>
      </c>
      <c r="G14" s="17"/>
      <c r="I14" s="16"/>
    </row>
    <row r="15" spans="1:9" s="1" customFormat="1" ht="12.5">
      <c r="A15" s="1" t="s">
        <v>43</v>
      </c>
      <c r="B15" s="16">
        <v>237288660</v>
      </c>
      <c r="C15" s="23">
        <v>258068218</v>
      </c>
      <c r="D15" s="24">
        <f t="shared" si="0"/>
        <v>8.7570800897101453E-2</v>
      </c>
      <c r="E15" s="2">
        <v>18</v>
      </c>
      <c r="G15" s="17"/>
      <c r="I15" s="16"/>
    </row>
    <row r="16" spans="1:9" s="1" customFormat="1" ht="12.5">
      <c r="A16" s="1" t="s">
        <v>44</v>
      </c>
      <c r="B16" s="16">
        <v>212754645</v>
      </c>
      <c r="C16" s="23">
        <v>232363621</v>
      </c>
      <c r="D16" s="24">
        <f t="shared" si="0"/>
        <v>9.2167087585796281E-2</v>
      </c>
      <c r="E16" s="2">
        <v>13</v>
      </c>
      <c r="G16" s="17"/>
      <c r="I16" s="16"/>
    </row>
    <row r="17" spans="1:9" s="1" customFormat="1" ht="12.5">
      <c r="A17" s="1" t="s">
        <v>45</v>
      </c>
      <c r="B17" s="16">
        <v>168128241</v>
      </c>
      <c r="C17" s="23">
        <v>186011046</v>
      </c>
      <c r="D17" s="24">
        <f t="shared" si="0"/>
        <v>0.10636407597935915</v>
      </c>
      <c r="E17" s="2">
        <v>3</v>
      </c>
      <c r="G17" s="17"/>
      <c r="I17" s="16"/>
    </row>
    <row r="18" spans="1:9" s="1" customFormat="1" ht="12.5">
      <c r="A18" s="1" t="s">
        <v>4</v>
      </c>
      <c r="B18" s="16">
        <v>407049782</v>
      </c>
      <c r="C18" s="23">
        <v>441433212</v>
      </c>
      <c r="D18" s="24">
        <f t="shared" si="0"/>
        <v>8.4469840104225868E-2</v>
      </c>
      <c r="E18" s="2">
        <v>21</v>
      </c>
      <c r="G18" s="17"/>
      <c r="I18" s="16"/>
    </row>
    <row r="19" spans="1:9" s="1" customFormat="1" ht="12.5">
      <c r="A19" s="1" t="s">
        <v>46</v>
      </c>
      <c r="B19" s="16">
        <v>101492807</v>
      </c>
      <c r="C19" s="23">
        <v>110615511</v>
      </c>
      <c r="D19" s="24">
        <f t="shared" si="0"/>
        <v>8.9885227038798865E-2</v>
      </c>
      <c r="E19" s="2">
        <v>16</v>
      </c>
      <c r="G19" s="17"/>
      <c r="I19" s="16"/>
    </row>
    <row r="20" spans="1:9" s="1" customFormat="1" ht="12.5">
      <c r="A20" s="1" t="s">
        <v>47</v>
      </c>
      <c r="B20" s="16">
        <v>292712449</v>
      </c>
      <c r="C20" s="23">
        <v>317453001</v>
      </c>
      <c r="D20" s="24">
        <f t="shared" si="0"/>
        <v>8.4521693848422563E-2</v>
      </c>
      <c r="E20" s="2">
        <v>20</v>
      </c>
      <c r="G20" s="17"/>
      <c r="I20" s="16"/>
    </row>
    <row r="21" spans="1:9" s="1" customFormat="1" ht="12.5">
      <c r="A21" s="1" t="s">
        <v>5</v>
      </c>
      <c r="B21" s="16">
        <v>120656599</v>
      </c>
      <c r="C21" s="23">
        <v>130794687</v>
      </c>
      <c r="D21" s="24">
        <f t="shared" si="0"/>
        <v>8.4024314326976768E-2</v>
      </c>
      <c r="E21" s="2">
        <v>22</v>
      </c>
      <c r="G21" s="17"/>
      <c r="I21" s="16"/>
    </row>
    <row r="22" spans="1:9" s="1" customFormat="1" ht="12.5">
      <c r="A22" s="1" t="s">
        <v>6</v>
      </c>
      <c r="B22" s="16">
        <v>146559898</v>
      </c>
      <c r="C22" s="23">
        <v>160117098</v>
      </c>
      <c r="D22" s="24">
        <f t="shared" si="0"/>
        <v>9.250279363595082E-2</v>
      </c>
      <c r="E22" s="2">
        <v>10</v>
      </c>
      <c r="G22" s="17"/>
      <c r="I22" s="16"/>
    </row>
    <row r="23" spans="1:9" s="1" customFormat="1" ht="12.5">
      <c r="A23" s="1" t="s">
        <v>48</v>
      </c>
      <c r="B23" s="16">
        <v>101003090</v>
      </c>
      <c r="C23" s="23">
        <v>112274938</v>
      </c>
      <c r="D23" s="24">
        <f t="shared" si="0"/>
        <v>0.11159904117784913</v>
      </c>
      <c r="E23" s="2">
        <v>1</v>
      </c>
      <c r="G23" s="17"/>
      <c r="I23" s="16"/>
    </row>
    <row r="24" spans="1:9" s="1" customFormat="1" ht="12.5">
      <c r="A24" s="1" t="s">
        <v>49</v>
      </c>
      <c r="B24" s="16">
        <v>240956645</v>
      </c>
      <c r="C24" s="23">
        <v>265612231</v>
      </c>
      <c r="D24" s="24">
        <f t="shared" si="0"/>
        <v>0.10232374375896547</v>
      </c>
      <c r="E24" s="2">
        <v>4</v>
      </c>
      <c r="G24" s="17"/>
      <c r="I24" s="16"/>
    </row>
    <row r="25" spans="1:9" s="1" customFormat="1" ht="12.5">
      <c r="A25" s="1" t="s">
        <v>50</v>
      </c>
      <c r="B25" s="16">
        <v>492095448</v>
      </c>
      <c r="C25" s="23">
        <v>544715091</v>
      </c>
      <c r="D25" s="24">
        <f t="shared" si="0"/>
        <v>0.10692974953102996</v>
      </c>
      <c r="E25" s="2">
        <v>2</v>
      </c>
      <c r="G25" s="17"/>
      <c r="I25" s="16"/>
    </row>
    <row r="26" spans="1:9" s="1" customFormat="1" ht="16.5" customHeight="1">
      <c r="A26" s="38" t="s">
        <v>51</v>
      </c>
      <c r="B26" s="39">
        <v>4670079767</v>
      </c>
      <c r="C26" s="39">
        <v>5107507200</v>
      </c>
      <c r="D26" s="40">
        <f>C26/B26-1</f>
        <v>9.366594465708622E-2</v>
      </c>
      <c r="E26" s="41"/>
      <c r="G26" s="17"/>
    </row>
    <row r="27" spans="1:9" s="1" customFormat="1" ht="13" customHeight="1">
      <c r="A27" s="25"/>
      <c r="B27" s="25"/>
      <c r="C27" s="25"/>
      <c r="D27" s="25"/>
      <c r="E27" s="25"/>
    </row>
    <row r="28" spans="1:9" s="1" customFormat="1" ht="12.5" customHeight="1">
      <c r="A28" s="25"/>
      <c r="B28" s="34"/>
      <c r="C28" s="25"/>
      <c r="D28" s="25"/>
      <c r="E28" s="25"/>
    </row>
    <row r="29" spans="1:9" s="1" customFormat="1" ht="13">
      <c r="B29" s="34"/>
      <c r="C29" s="25"/>
    </row>
    <row r="30" spans="1:9" s="1" customFormat="1" ht="13">
      <c r="B30" s="34"/>
      <c r="C30" s="25"/>
    </row>
    <row r="31" spans="1:9">
      <c r="B31" s="34"/>
      <c r="C31" s="25"/>
    </row>
    <row r="32" spans="1:9">
      <c r="B32" s="34"/>
      <c r="C32" s="25"/>
    </row>
    <row r="33" spans="2:3">
      <c r="B33" s="34"/>
      <c r="C33" s="25"/>
    </row>
    <row r="34" spans="2:3">
      <c r="B34" s="34"/>
      <c r="C34" s="25"/>
    </row>
    <row r="35" spans="2:3">
      <c r="B35" s="34"/>
      <c r="C35" s="25"/>
    </row>
    <row r="36" spans="2:3">
      <c r="B36" s="34"/>
      <c r="C36" s="25"/>
    </row>
    <row r="37" spans="2:3">
      <c r="B37" s="34"/>
      <c r="C37" s="25"/>
    </row>
    <row r="38" spans="2:3">
      <c r="B38" s="34"/>
      <c r="C38" s="25"/>
    </row>
    <row r="39" spans="2:3">
      <c r="B39" s="34"/>
      <c r="C39" s="25"/>
    </row>
    <row r="40" spans="2:3">
      <c r="B40" s="34"/>
      <c r="C40" s="25"/>
    </row>
    <row r="41" spans="2:3">
      <c r="B41" s="34"/>
      <c r="C41" s="25"/>
    </row>
    <row r="42" spans="2:3">
      <c r="B42" s="34"/>
      <c r="C42" s="25"/>
    </row>
    <row r="43" spans="2:3">
      <c r="B43" s="34"/>
      <c r="C43" s="25"/>
    </row>
    <row r="44" spans="2:3">
      <c r="B44" s="34"/>
      <c r="C44" s="25"/>
    </row>
    <row r="45" spans="2:3">
      <c r="B45" s="34"/>
      <c r="C45" s="25"/>
    </row>
    <row r="46" spans="2:3">
      <c r="B46" s="34"/>
      <c r="C46" s="25"/>
    </row>
    <row r="47" spans="2:3">
      <c r="B47" s="34"/>
      <c r="C47" s="25"/>
    </row>
    <row r="48" spans="2:3">
      <c r="B48" s="34"/>
      <c r="C48" s="25"/>
    </row>
    <row r="49" spans="2:3">
      <c r="B49" s="34"/>
      <c r="C49" s="25"/>
    </row>
    <row r="50" spans="2:3">
      <c r="B50" s="34"/>
      <c r="C50" s="25"/>
    </row>
    <row r="51" spans="2:3">
      <c r="B51" s="26"/>
      <c r="C51" s="27"/>
    </row>
    <row r="52" spans="2:3">
      <c r="B52" s="26"/>
      <c r="C52" s="27"/>
    </row>
    <row r="53" spans="2:3">
      <c r="B53" s="26"/>
      <c r="C53" s="27"/>
    </row>
    <row r="54" spans="2:3">
      <c r="B54" s="26"/>
      <c r="C54" s="27"/>
    </row>
    <row r="55" spans="2:3">
      <c r="B55" s="26"/>
    </row>
    <row r="56" spans="2:3">
      <c r="B56" s="26"/>
    </row>
    <row r="57" spans="2:3">
      <c r="B57" s="26"/>
    </row>
    <row r="58" spans="2:3">
      <c r="B58" s="26"/>
    </row>
    <row r="59" spans="2:3">
      <c r="B59" s="26"/>
    </row>
    <row r="60" spans="2:3">
      <c r="B60" s="2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53"/>
  <sheetViews>
    <sheetView showGridLines="0" zoomScale="80" zoomScaleNormal="80" workbookViewId="0"/>
  </sheetViews>
  <sheetFormatPr defaultRowHeight="15.5"/>
  <cols>
    <col min="1" max="1" width="24.61328125" style="4" customWidth="1"/>
    <col min="2" max="2" width="12" style="4" customWidth="1"/>
    <col min="3" max="3" width="10.23046875" style="4" customWidth="1"/>
    <col min="4" max="4" width="7.61328125" style="4" bestFit="1" customWidth="1"/>
    <col min="5" max="5" width="7.23046875" style="4" customWidth="1"/>
    <col min="6" max="6" width="9.23046875" style="4"/>
    <col min="7" max="7" width="10" style="4" bestFit="1" customWidth="1"/>
    <col min="8" max="16384" width="9.23046875" style="4"/>
  </cols>
  <sheetData>
    <row r="1" spans="1:7" s="1" customFormat="1" ht="21" customHeight="1">
      <c r="A1" s="14" t="s">
        <v>19</v>
      </c>
      <c r="B1" s="14"/>
      <c r="C1" s="14"/>
      <c r="D1" s="14"/>
      <c r="E1" s="14"/>
    </row>
    <row r="2" spans="1:7" s="1" customFormat="1" ht="20.5" customHeight="1">
      <c r="A2" s="18" t="s">
        <v>52</v>
      </c>
      <c r="B2" s="45"/>
      <c r="C2" s="45"/>
      <c r="D2" s="45"/>
      <c r="E2" s="46"/>
      <c r="F2" s="22"/>
    </row>
    <row r="3" spans="1:7" s="1" customFormat="1" ht="50" customHeight="1">
      <c r="A3" s="47" t="s">
        <v>35</v>
      </c>
      <c r="B3" s="37" t="s">
        <v>57</v>
      </c>
      <c r="C3" s="37" t="s">
        <v>54</v>
      </c>
      <c r="D3" s="37" t="s">
        <v>55</v>
      </c>
      <c r="E3" s="37" t="s">
        <v>56</v>
      </c>
    </row>
    <row r="4" spans="1:7" s="1" customFormat="1" ht="12.5">
      <c r="A4" s="1" t="s">
        <v>36</v>
      </c>
      <c r="B4" s="16">
        <v>104760975</v>
      </c>
      <c r="C4" s="16">
        <v>114548998</v>
      </c>
      <c r="D4" s="24">
        <f>C4/B4-1</f>
        <v>9.3431957844989588E-2</v>
      </c>
      <c r="E4" s="2">
        <v>15</v>
      </c>
      <c r="G4" s="48"/>
    </row>
    <row r="5" spans="1:7" s="1" customFormat="1" ht="12.5">
      <c r="A5" s="1" t="s">
        <v>0</v>
      </c>
      <c r="B5" s="16">
        <v>195593714</v>
      </c>
      <c r="C5" s="16">
        <v>213210397</v>
      </c>
      <c r="D5" s="24">
        <f t="shared" ref="D5:D25" si="0">C5/B5-1</f>
        <v>9.0067736021414158E-2</v>
      </c>
      <c r="E5" s="2">
        <v>18</v>
      </c>
      <c r="G5" s="48"/>
    </row>
    <row r="6" spans="1:7" s="1" customFormat="1" ht="12.5">
      <c r="A6" s="1" t="s">
        <v>1</v>
      </c>
      <c r="B6" s="16">
        <v>167161574</v>
      </c>
      <c r="C6" s="16">
        <v>183307662</v>
      </c>
      <c r="D6" s="24">
        <f t="shared" si="0"/>
        <v>9.6589710264393558E-2</v>
      </c>
      <c r="E6" s="2">
        <v>6</v>
      </c>
      <c r="G6" s="48"/>
    </row>
    <row r="7" spans="1:7" s="1" customFormat="1" ht="12.5">
      <c r="A7" s="1" t="s">
        <v>37</v>
      </c>
      <c r="B7" s="16">
        <v>158785260</v>
      </c>
      <c r="C7" s="16">
        <v>173637029</v>
      </c>
      <c r="D7" s="24">
        <f t="shared" si="0"/>
        <v>9.3533675606917166E-2</v>
      </c>
      <c r="E7" s="2">
        <v>13</v>
      </c>
      <c r="G7" s="48"/>
    </row>
    <row r="8" spans="1:7" s="1" customFormat="1" ht="12.5">
      <c r="A8" s="1" t="s">
        <v>38</v>
      </c>
      <c r="B8" s="16">
        <v>206770680</v>
      </c>
      <c r="C8" s="16">
        <v>232173826</v>
      </c>
      <c r="D8" s="24">
        <f t="shared" si="0"/>
        <v>0.12285661584127894</v>
      </c>
      <c r="E8" s="2">
        <v>1</v>
      </c>
      <c r="G8" s="48"/>
    </row>
    <row r="9" spans="1:7" s="1" customFormat="1" ht="12.5">
      <c r="A9" s="1" t="s">
        <v>39</v>
      </c>
      <c r="B9" s="16">
        <v>189020221</v>
      </c>
      <c r="C9" s="16">
        <v>207059829</v>
      </c>
      <c r="D9" s="24">
        <f t="shared" si="0"/>
        <v>9.5437450578369498E-2</v>
      </c>
      <c r="E9" s="2">
        <v>8</v>
      </c>
      <c r="G9" s="48"/>
    </row>
    <row r="10" spans="1:7" s="1" customFormat="1" ht="12.5">
      <c r="A10" s="1" t="s">
        <v>2</v>
      </c>
      <c r="B10" s="16">
        <v>191882324</v>
      </c>
      <c r="C10" s="16">
        <v>210256726</v>
      </c>
      <c r="D10" s="24">
        <f t="shared" si="0"/>
        <v>9.5758700525224061E-2</v>
      </c>
      <c r="E10" s="2">
        <v>7</v>
      </c>
      <c r="G10" s="48"/>
    </row>
    <row r="11" spans="1:7" s="1" customFormat="1" ht="12.5">
      <c r="A11" s="1" t="s">
        <v>3</v>
      </c>
      <c r="B11" s="16">
        <v>109654616</v>
      </c>
      <c r="C11" s="16">
        <v>119418759</v>
      </c>
      <c r="D11" s="24">
        <f t="shared" si="0"/>
        <v>8.9044523214599547E-2</v>
      </c>
      <c r="E11" s="2">
        <v>19</v>
      </c>
      <c r="G11" s="48"/>
    </row>
    <row r="12" spans="1:7" s="1" customFormat="1" ht="12.5">
      <c r="A12" s="1" t="s">
        <v>40</v>
      </c>
      <c r="B12" s="16">
        <v>179223728</v>
      </c>
      <c r="C12" s="16">
        <v>196253287</v>
      </c>
      <c r="D12" s="24">
        <f t="shared" si="0"/>
        <v>9.5018439745879979E-2</v>
      </c>
      <c r="E12" s="2">
        <v>9</v>
      </c>
      <c r="G12" s="48"/>
    </row>
    <row r="13" spans="1:7" s="1" customFormat="1" ht="12.5">
      <c r="A13" s="1" t="s">
        <v>41</v>
      </c>
      <c r="B13" s="16">
        <v>284959632</v>
      </c>
      <c r="C13" s="16">
        <v>311596954</v>
      </c>
      <c r="D13" s="24">
        <f t="shared" si="0"/>
        <v>9.3477528073169225E-2</v>
      </c>
      <c r="E13" s="2">
        <v>14</v>
      </c>
      <c r="G13" s="48"/>
    </row>
    <row r="14" spans="1:7" s="1" customFormat="1" ht="12.5">
      <c r="A14" s="1" t="s">
        <v>42</v>
      </c>
      <c r="B14" s="16">
        <v>353074067</v>
      </c>
      <c r="C14" s="16">
        <v>386585079</v>
      </c>
      <c r="D14" s="24">
        <f t="shared" si="0"/>
        <v>9.4912130717320631E-2</v>
      </c>
      <c r="E14" s="2">
        <v>10</v>
      </c>
      <c r="G14" s="48"/>
    </row>
    <row r="15" spans="1:7" s="1" customFormat="1" ht="12.5">
      <c r="A15" s="1" t="s">
        <v>43</v>
      </c>
      <c r="B15" s="16">
        <v>237051134</v>
      </c>
      <c r="C15" s="16">
        <v>258068218</v>
      </c>
      <c r="D15" s="24">
        <f t="shared" si="0"/>
        <v>8.8660550343538924E-2</v>
      </c>
      <c r="E15" s="2">
        <v>20</v>
      </c>
      <c r="G15" s="48"/>
    </row>
    <row r="16" spans="1:7" s="1" customFormat="1" ht="12.5">
      <c r="A16" s="1" t="s">
        <v>44</v>
      </c>
      <c r="B16" s="16">
        <v>212236600</v>
      </c>
      <c r="C16" s="16">
        <v>232363621</v>
      </c>
      <c r="D16" s="24">
        <f t="shared" si="0"/>
        <v>9.4832941160949646E-2</v>
      </c>
      <c r="E16" s="2">
        <v>11</v>
      </c>
      <c r="G16" s="48"/>
    </row>
    <row r="17" spans="1:7" s="1" customFormat="1" ht="12.5">
      <c r="A17" s="1" t="s">
        <v>45</v>
      </c>
      <c r="B17" s="16">
        <v>167943014</v>
      </c>
      <c r="C17" s="16">
        <v>186011046</v>
      </c>
      <c r="D17" s="24">
        <f t="shared" si="0"/>
        <v>0.10758430237532823</v>
      </c>
      <c r="E17" s="2">
        <v>4</v>
      </c>
      <c r="G17" s="48"/>
    </row>
    <row r="18" spans="1:7" s="1" customFormat="1" ht="12.5">
      <c r="A18" s="1" t="s">
        <v>4</v>
      </c>
      <c r="B18" s="16">
        <v>404211566</v>
      </c>
      <c r="C18" s="16">
        <v>441433212</v>
      </c>
      <c r="D18" s="24">
        <f t="shared" si="0"/>
        <v>9.2084564448113859E-2</v>
      </c>
      <c r="E18" s="2">
        <v>16</v>
      </c>
      <c r="G18" s="48"/>
    </row>
    <row r="19" spans="1:7" s="1" customFormat="1" ht="12.5">
      <c r="A19" s="1" t="s">
        <v>46</v>
      </c>
      <c r="B19" s="16">
        <v>101385557</v>
      </c>
      <c r="C19" s="16">
        <v>110615511</v>
      </c>
      <c r="D19" s="24">
        <f t="shared" si="0"/>
        <v>9.103815447795971E-2</v>
      </c>
      <c r="E19" s="2">
        <v>17</v>
      </c>
      <c r="G19" s="48"/>
    </row>
    <row r="20" spans="1:7" s="1" customFormat="1" ht="12.5">
      <c r="A20" s="1" t="s">
        <v>47</v>
      </c>
      <c r="B20" s="16">
        <v>292415017</v>
      </c>
      <c r="C20" s="16">
        <v>317453001</v>
      </c>
      <c r="D20" s="24">
        <f t="shared" si="0"/>
        <v>8.562482274978378E-2</v>
      </c>
      <c r="E20" s="2">
        <v>22</v>
      </c>
      <c r="G20" s="48"/>
    </row>
    <row r="21" spans="1:7" s="1" customFormat="1" ht="12.5">
      <c r="A21" s="1" t="s">
        <v>5</v>
      </c>
      <c r="B21" s="16">
        <v>120391385</v>
      </c>
      <c r="C21" s="16">
        <v>130794687</v>
      </c>
      <c r="D21" s="24">
        <f t="shared" si="0"/>
        <v>8.6412345866774487E-2</v>
      </c>
      <c r="E21" s="2">
        <v>21</v>
      </c>
      <c r="G21" s="48"/>
    </row>
    <row r="22" spans="1:7" s="1" customFormat="1" ht="12.5">
      <c r="A22" s="1" t="s">
        <v>6</v>
      </c>
      <c r="B22" s="16">
        <v>146401900</v>
      </c>
      <c r="C22" s="16">
        <v>160117098</v>
      </c>
      <c r="D22" s="24">
        <f t="shared" si="0"/>
        <v>9.3681830631979546E-2</v>
      </c>
      <c r="E22" s="2">
        <v>12</v>
      </c>
      <c r="G22" s="48"/>
    </row>
    <row r="23" spans="1:7" s="1" customFormat="1" ht="12.5">
      <c r="A23" s="1" t="s">
        <v>48</v>
      </c>
      <c r="B23" s="16">
        <v>100878807</v>
      </c>
      <c r="C23" s="16">
        <v>112274938</v>
      </c>
      <c r="D23" s="24">
        <f t="shared" si="0"/>
        <v>0.11296853461004952</v>
      </c>
      <c r="E23" s="2">
        <v>3</v>
      </c>
      <c r="G23" s="48"/>
    </row>
    <row r="24" spans="1:7" s="1" customFormat="1" ht="12.5">
      <c r="A24" s="1" t="s">
        <v>49</v>
      </c>
      <c r="B24" s="16">
        <v>240702798</v>
      </c>
      <c r="C24" s="16">
        <v>265612231</v>
      </c>
      <c r="D24" s="24">
        <f t="shared" si="0"/>
        <v>0.10348626275628092</v>
      </c>
      <c r="E24" s="2">
        <v>5</v>
      </c>
      <c r="G24" s="48"/>
    </row>
    <row r="25" spans="1:7" s="1" customFormat="1" ht="12.5">
      <c r="A25" s="1" t="s">
        <v>50</v>
      </c>
      <c r="B25" s="16">
        <v>486989831</v>
      </c>
      <c r="C25" s="16">
        <v>544715091</v>
      </c>
      <c r="D25" s="24">
        <f t="shared" si="0"/>
        <v>0.11853483651078545</v>
      </c>
      <c r="E25" s="2">
        <v>2</v>
      </c>
      <c r="G25" s="48"/>
    </row>
    <row r="26" spans="1:7" s="1" customFormat="1" ht="16.5" customHeight="1">
      <c r="A26" s="38" t="s">
        <v>51</v>
      </c>
      <c r="B26" s="39">
        <v>4651494400</v>
      </c>
      <c r="C26" s="39">
        <v>5107507200</v>
      </c>
      <c r="D26" s="40">
        <f>C26/B26-1</f>
        <v>9.803576244228096E-2</v>
      </c>
      <c r="E26" s="41"/>
    </row>
    <row r="27" spans="1:7" s="1" customFormat="1" ht="12.5">
      <c r="A27" s="49"/>
    </row>
    <row r="28" spans="1:7" s="1" customFormat="1" ht="12.5"/>
    <row r="30" spans="1:7">
      <c r="C30" s="26"/>
    </row>
    <row r="31" spans="1:7">
      <c r="C31" s="26"/>
    </row>
    <row r="32" spans="1:7">
      <c r="C32" s="26"/>
    </row>
    <row r="33" spans="3:3">
      <c r="C33" s="26"/>
    </row>
    <row r="34" spans="3:3">
      <c r="C34" s="26"/>
    </row>
    <row r="35" spans="3:3">
      <c r="C35" s="26"/>
    </row>
    <row r="36" spans="3:3">
      <c r="C36" s="26"/>
    </row>
    <row r="37" spans="3:3">
      <c r="C37" s="26"/>
    </row>
    <row r="38" spans="3:3">
      <c r="C38" s="26"/>
    </row>
    <row r="39" spans="3:3">
      <c r="C39" s="26"/>
    </row>
    <row r="40" spans="3:3">
      <c r="C40" s="26"/>
    </row>
    <row r="41" spans="3:3">
      <c r="C41" s="26"/>
    </row>
    <row r="42" spans="3:3">
      <c r="C42" s="26"/>
    </row>
    <row r="43" spans="3:3">
      <c r="C43" s="26"/>
    </row>
    <row r="44" spans="3:3">
      <c r="C44" s="26"/>
    </row>
    <row r="45" spans="3:3">
      <c r="C45" s="26"/>
    </row>
    <row r="46" spans="3:3">
      <c r="C46" s="26"/>
    </row>
    <row r="47" spans="3:3">
      <c r="C47" s="26"/>
    </row>
    <row r="48" spans="3:3">
      <c r="C48" s="26"/>
    </row>
    <row r="49" spans="2:3">
      <c r="C49" s="26"/>
    </row>
    <row r="50" spans="2:3">
      <c r="C50" s="26"/>
    </row>
    <row r="51" spans="2:3">
      <c r="B51" s="26"/>
      <c r="C51" s="26"/>
    </row>
    <row r="52" spans="2:3">
      <c r="B52" s="26"/>
      <c r="C52" s="26"/>
    </row>
    <row r="53" spans="2:3">
      <c r="B53" s="26"/>
      <c r="C53" s="2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28"/>
  <sheetViews>
    <sheetView showGridLines="0" zoomScale="80" zoomScaleNormal="80" workbookViewId="0"/>
  </sheetViews>
  <sheetFormatPr defaultRowHeight="15.5"/>
  <cols>
    <col min="1" max="1" width="24.3828125" style="4" customWidth="1"/>
    <col min="2" max="2" width="15.15234375" style="4" customWidth="1"/>
    <col min="3" max="3" width="15.921875" style="4" customWidth="1"/>
    <col min="4" max="4" width="6.3046875" style="4" customWidth="1"/>
    <col min="5" max="5" width="5.15234375" style="4" customWidth="1"/>
    <col min="6" max="6" width="10.84375" style="4" bestFit="1" customWidth="1"/>
    <col min="7" max="16384" width="9.23046875" style="4"/>
  </cols>
  <sheetData>
    <row r="1" spans="1:6" ht="21" customHeight="1">
      <c r="A1" s="14" t="s">
        <v>20</v>
      </c>
      <c r="D1" s="50"/>
    </row>
    <row r="2" spans="1:6" s="1" customFormat="1" ht="20.5" customHeight="1">
      <c r="A2" s="18" t="s">
        <v>52</v>
      </c>
      <c r="B2" s="14"/>
      <c r="C2" s="14"/>
      <c r="D2" s="14"/>
    </row>
    <row r="3" spans="1:6" s="1" customFormat="1" ht="50" customHeight="1">
      <c r="A3" s="47" t="s">
        <v>35</v>
      </c>
      <c r="B3" s="37" t="s">
        <v>58</v>
      </c>
      <c r="C3" s="37" t="s">
        <v>59</v>
      </c>
      <c r="D3" s="37" t="s">
        <v>56</v>
      </c>
    </row>
    <row r="4" spans="1:6" s="1" customFormat="1" ht="12.5">
      <c r="A4" s="1" t="s">
        <v>36</v>
      </c>
      <c r="B4" s="16">
        <v>114548998</v>
      </c>
      <c r="C4" s="51">
        <v>1639.5997652582159</v>
      </c>
      <c r="D4" s="1">
        <v>12</v>
      </c>
      <c r="F4" s="51"/>
    </row>
    <row r="5" spans="1:6" s="1" customFormat="1" ht="12.5">
      <c r="A5" s="1" t="s">
        <v>0</v>
      </c>
      <c r="B5" s="16">
        <v>213210397</v>
      </c>
      <c r="C5" s="51">
        <v>1702.6864478517809</v>
      </c>
      <c r="D5" s="1">
        <v>7</v>
      </c>
      <c r="F5" s="51"/>
    </row>
    <row r="6" spans="1:6" s="1" customFormat="1" ht="12.5">
      <c r="A6" s="1" t="s">
        <v>1</v>
      </c>
      <c r="B6" s="16">
        <v>183307662</v>
      </c>
      <c r="C6" s="51">
        <v>1549.253397565923</v>
      </c>
      <c r="D6" s="1">
        <v>17</v>
      </c>
      <c r="F6" s="51"/>
    </row>
    <row r="7" spans="1:6" s="1" customFormat="1" ht="12.5">
      <c r="A7" s="1" t="s">
        <v>37</v>
      </c>
      <c r="B7" s="16">
        <v>173637029</v>
      </c>
      <c r="C7" s="51">
        <v>1808.3234813217941</v>
      </c>
      <c r="D7" s="1">
        <v>4</v>
      </c>
      <c r="F7" s="51"/>
    </row>
    <row r="8" spans="1:6" s="1" customFormat="1" ht="12.5">
      <c r="A8" s="1" t="s">
        <v>38</v>
      </c>
      <c r="B8" s="16">
        <v>232173826</v>
      </c>
      <c r="C8" s="51">
        <v>1476.3316843015566</v>
      </c>
      <c r="D8" s="1">
        <v>20</v>
      </c>
      <c r="F8" s="51"/>
    </row>
    <row r="9" spans="1:6" s="1" customFormat="1" ht="12.5">
      <c r="A9" s="1" t="s">
        <v>39</v>
      </c>
      <c r="B9" s="16">
        <v>207059829</v>
      </c>
      <c r="C9" s="51">
        <v>1516.5329695682426</v>
      </c>
      <c r="D9" s="1">
        <v>18</v>
      </c>
      <c r="F9" s="51"/>
    </row>
    <row r="10" spans="1:6" s="1" customFormat="1" ht="12.5">
      <c r="A10" s="1" t="s">
        <v>2</v>
      </c>
      <c r="B10" s="16">
        <v>210256726</v>
      </c>
      <c r="C10" s="51">
        <v>1586.3882509167183</v>
      </c>
      <c r="D10" s="1">
        <v>13</v>
      </c>
      <c r="F10" s="51"/>
    </row>
    <row r="11" spans="1:6" s="1" customFormat="1" ht="12.5">
      <c r="A11" s="1" t="s">
        <v>3</v>
      </c>
      <c r="B11" s="16">
        <v>119418759</v>
      </c>
      <c r="C11" s="51">
        <v>1678.3848294472321</v>
      </c>
      <c r="D11" s="1">
        <v>10</v>
      </c>
      <c r="F11" s="51"/>
    </row>
    <row r="12" spans="1:6" s="1" customFormat="1" ht="12.5">
      <c r="A12" s="1" t="s">
        <v>40</v>
      </c>
      <c r="B12" s="16">
        <v>196253287</v>
      </c>
      <c r="C12" s="51">
        <v>1553.8537857974204</v>
      </c>
      <c r="D12" s="1">
        <v>15</v>
      </c>
      <c r="F12" s="51"/>
    </row>
    <row r="13" spans="1:6" s="1" customFormat="1" ht="12.5">
      <c r="A13" s="1" t="s">
        <v>41</v>
      </c>
      <c r="B13" s="16">
        <v>311596954</v>
      </c>
      <c r="C13" s="51">
        <v>1644.0942039308798</v>
      </c>
      <c r="D13" s="1">
        <v>11</v>
      </c>
      <c r="F13" s="51"/>
    </row>
    <row r="14" spans="1:6" s="1" customFormat="1" ht="12.5">
      <c r="A14" s="1" t="s">
        <v>42</v>
      </c>
      <c r="B14" s="16">
        <v>386585079</v>
      </c>
      <c r="C14" s="51">
        <v>1550.8377454618394</v>
      </c>
      <c r="D14" s="1">
        <v>16</v>
      </c>
      <c r="F14" s="51"/>
    </row>
    <row r="15" spans="1:6" s="1" customFormat="1" ht="12.5">
      <c r="A15" s="1" t="s">
        <v>43</v>
      </c>
      <c r="B15" s="16">
        <v>258068218</v>
      </c>
      <c r="C15" s="51">
        <v>1786.5945156354926</v>
      </c>
      <c r="D15" s="1">
        <v>5</v>
      </c>
      <c r="F15" s="51"/>
    </row>
    <row r="16" spans="1:6" s="1" customFormat="1" ht="12.5">
      <c r="A16" s="1" t="s">
        <v>44</v>
      </c>
      <c r="B16" s="16">
        <v>232363621</v>
      </c>
      <c r="C16" s="51">
        <v>1571.1709964027805</v>
      </c>
      <c r="D16" s="1">
        <v>14</v>
      </c>
      <c r="F16" s="51"/>
    </row>
    <row r="17" spans="1:8" s="1" customFormat="1" ht="12.5">
      <c r="A17" s="1" t="s">
        <v>45</v>
      </c>
      <c r="B17" s="16">
        <v>186011046</v>
      </c>
      <c r="C17" s="51">
        <v>1371.5909214921433</v>
      </c>
      <c r="D17" s="1">
        <v>21</v>
      </c>
      <c r="F17" s="51"/>
    </row>
    <row r="18" spans="1:8" s="1" customFormat="1" ht="12.5">
      <c r="A18" s="1" t="s">
        <v>4</v>
      </c>
      <c r="B18" s="16">
        <v>441433212</v>
      </c>
      <c r="C18" s="51">
        <v>1818.2137702649268</v>
      </c>
      <c r="D18" s="1">
        <v>2</v>
      </c>
      <c r="F18" s="51"/>
    </row>
    <row r="19" spans="1:8" s="1" customFormat="1" ht="12.5">
      <c r="A19" s="1" t="s">
        <v>46</v>
      </c>
      <c r="B19" s="16">
        <v>110615511</v>
      </c>
      <c r="C19" s="51">
        <v>1815.7801506919025</v>
      </c>
      <c r="D19" s="1">
        <v>3</v>
      </c>
      <c r="F19" s="51"/>
    </row>
    <row r="20" spans="1:8" s="1" customFormat="1" ht="12.5">
      <c r="A20" s="1" t="s">
        <v>47</v>
      </c>
      <c r="B20" s="16">
        <v>317453001</v>
      </c>
      <c r="C20" s="51">
        <v>1743.6724211798307</v>
      </c>
      <c r="D20" s="1">
        <v>6</v>
      </c>
      <c r="F20" s="51"/>
    </row>
    <row r="21" spans="1:8" s="1" customFormat="1" ht="12.5">
      <c r="A21" s="1" t="s">
        <v>5</v>
      </c>
      <c r="B21" s="16">
        <v>130794687</v>
      </c>
      <c r="C21" s="51">
        <v>1880.6390837982401</v>
      </c>
      <c r="D21" s="1">
        <v>1</v>
      </c>
      <c r="F21" s="51"/>
    </row>
    <row r="22" spans="1:8" s="1" customFormat="1" ht="12.5">
      <c r="A22" s="1" t="s">
        <v>6</v>
      </c>
      <c r="B22" s="16">
        <v>160117098</v>
      </c>
      <c r="C22" s="51">
        <v>1701.3643251054605</v>
      </c>
      <c r="D22" s="1">
        <v>8</v>
      </c>
      <c r="F22" s="51"/>
      <c r="H22" s="52"/>
    </row>
    <row r="23" spans="1:8" s="1" customFormat="1" ht="12.5">
      <c r="A23" s="1" t="s">
        <v>48</v>
      </c>
      <c r="B23" s="16">
        <v>112274938</v>
      </c>
      <c r="C23" s="51">
        <v>1175.7892322675909</v>
      </c>
      <c r="D23" s="1">
        <v>22</v>
      </c>
      <c r="F23" s="51"/>
    </row>
    <row r="24" spans="1:8" s="1" customFormat="1" ht="12.5">
      <c r="A24" s="1" t="s">
        <v>49</v>
      </c>
      <c r="B24" s="16">
        <v>265612231</v>
      </c>
      <c r="C24" s="51">
        <v>1679.4531342868343</v>
      </c>
      <c r="D24" s="2">
        <v>9</v>
      </c>
      <c r="F24" s="51"/>
    </row>
    <row r="25" spans="1:8" s="2" customFormat="1" ht="12.5">
      <c r="A25" s="1" t="s">
        <v>50</v>
      </c>
      <c r="B25" s="16">
        <v>544715091</v>
      </c>
      <c r="C25" s="51">
        <v>1479.8421337172974</v>
      </c>
      <c r="D25" s="2">
        <v>19</v>
      </c>
      <c r="F25" s="51"/>
    </row>
    <row r="26" spans="1:8" s="1" customFormat="1" ht="16.5" customHeight="1">
      <c r="A26" s="38" t="s">
        <v>51</v>
      </c>
      <c r="B26" s="39">
        <v>5107507200</v>
      </c>
      <c r="C26" s="54">
        <v>1610.6294138515511</v>
      </c>
      <c r="D26" s="38"/>
      <c r="F26" s="52"/>
    </row>
    <row r="27" spans="1:8" s="1" customFormat="1" ht="12.5">
      <c r="A27" s="49"/>
    </row>
    <row r="28" spans="1:8">
      <c r="D28" s="53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E31"/>
  <sheetViews>
    <sheetView showGridLines="0" zoomScale="80" zoomScaleNormal="80" workbookViewId="0"/>
  </sheetViews>
  <sheetFormatPr defaultRowHeight="15.5"/>
  <cols>
    <col min="1" max="1" width="25.23046875" style="4" customWidth="1"/>
    <col min="2" max="2" width="13.53515625" style="4" customWidth="1"/>
    <col min="3" max="3" width="14.61328125" style="4" customWidth="1"/>
    <col min="4" max="4" width="17.61328125" style="4" customWidth="1"/>
    <col min="5" max="16384" width="9.23046875" style="4"/>
  </cols>
  <sheetData>
    <row r="1" spans="1:5" ht="20.5" customHeight="1">
      <c r="A1" s="14" t="s">
        <v>21</v>
      </c>
      <c r="B1" s="14"/>
      <c r="C1" s="14"/>
      <c r="D1" s="14"/>
    </row>
    <row r="2" spans="1:5" s="1" customFormat="1" ht="20.5" customHeight="1">
      <c r="A2" s="18" t="s">
        <v>52</v>
      </c>
      <c r="B2" s="45"/>
      <c r="C2" s="45"/>
      <c r="D2" s="46"/>
    </row>
    <row r="3" spans="1:5" s="55" customFormat="1" ht="50" customHeight="1">
      <c r="A3" s="56" t="s">
        <v>35</v>
      </c>
      <c r="B3" s="37" t="s">
        <v>60</v>
      </c>
      <c r="C3" s="37" t="s">
        <v>61</v>
      </c>
      <c r="D3" s="37" t="s">
        <v>62</v>
      </c>
      <c r="E3" s="22"/>
    </row>
    <row r="4" spans="1:5" s="55" customFormat="1" ht="12.5" customHeight="1">
      <c r="A4" s="1" t="s">
        <v>36</v>
      </c>
      <c r="B4" s="51">
        <v>3643</v>
      </c>
      <c r="C4" s="51">
        <v>1486</v>
      </c>
      <c r="D4" s="52">
        <v>2157</v>
      </c>
    </row>
    <row r="5" spans="1:5" s="1" customFormat="1" ht="12.5" customHeight="1">
      <c r="A5" s="1" t="s">
        <v>0</v>
      </c>
      <c r="B5" s="51">
        <v>6880</v>
      </c>
      <c r="C5" s="51">
        <v>2807</v>
      </c>
      <c r="D5" s="52">
        <v>4073</v>
      </c>
    </row>
    <row r="6" spans="1:5" s="1" customFormat="1" ht="12.5" customHeight="1">
      <c r="A6" s="1" t="s">
        <v>1</v>
      </c>
      <c r="B6" s="51">
        <v>5786</v>
      </c>
      <c r="C6" s="51">
        <v>2361</v>
      </c>
      <c r="D6" s="52">
        <v>3425</v>
      </c>
    </row>
    <row r="7" spans="1:5" s="1" customFormat="1" ht="12.5" customHeight="1">
      <c r="A7" s="1" t="s">
        <v>37</v>
      </c>
      <c r="B7" s="51">
        <v>5103</v>
      </c>
      <c r="C7" s="51">
        <v>2082</v>
      </c>
      <c r="D7" s="52">
        <v>3021</v>
      </c>
    </row>
    <row r="8" spans="1:5" s="1" customFormat="1" ht="12.5" customHeight="1">
      <c r="A8" s="1" t="s">
        <v>38</v>
      </c>
      <c r="B8" s="51">
        <v>6794</v>
      </c>
      <c r="C8" s="51">
        <v>2772</v>
      </c>
      <c r="D8" s="52">
        <v>4022</v>
      </c>
    </row>
    <row r="9" spans="1:5" s="1" customFormat="1" ht="12.5" customHeight="1">
      <c r="A9" s="1" t="s">
        <v>39</v>
      </c>
      <c r="B9" s="51">
        <v>5880</v>
      </c>
      <c r="C9" s="51">
        <v>2399</v>
      </c>
      <c r="D9" s="52">
        <v>3481</v>
      </c>
    </row>
    <row r="10" spans="1:5" s="1" customFormat="1" ht="12.5" customHeight="1">
      <c r="A10" s="1" t="s">
        <v>2</v>
      </c>
      <c r="B10" s="51">
        <v>7762</v>
      </c>
      <c r="C10" s="51">
        <v>3167</v>
      </c>
      <c r="D10" s="52">
        <v>4595</v>
      </c>
    </row>
    <row r="11" spans="1:5" s="1" customFormat="1" ht="12.5" customHeight="1">
      <c r="A11" s="1" t="s">
        <v>3</v>
      </c>
      <c r="B11" s="51">
        <v>4891</v>
      </c>
      <c r="C11" s="51">
        <v>1995</v>
      </c>
      <c r="D11" s="52">
        <v>2896</v>
      </c>
    </row>
    <row r="12" spans="1:5" s="1" customFormat="1" ht="12.5" customHeight="1">
      <c r="A12" s="1" t="s">
        <v>40</v>
      </c>
      <c r="B12" s="51">
        <v>6342</v>
      </c>
      <c r="C12" s="51">
        <v>2587</v>
      </c>
      <c r="D12" s="52">
        <v>3755</v>
      </c>
    </row>
    <row r="13" spans="1:5" s="1" customFormat="1" ht="12.5" customHeight="1">
      <c r="A13" s="1" t="s">
        <v>41</v>
      </c>
      <c r="B13" s="51">
        <v>10037</v>
      </c>
      <c r="C13" s="51">
        <v>4095</v>
      </c>
      <c r="D13" s="52">
        <v>5942</v>
      </c>
    </row>
    <row r="14" spans="1:5" s="1" customFormat="1" ht="12.5" customHeight="1">
      <c r="A14" s="1" t="s">
        <v>42</v>
      </c>
      <c r="B14" s="51">
        <v>10722</v>
      </c>
      <c r="C14" s="51">
        <v>4375</v>
      </c>
      <c r="D14" s="52">
        <v>6347</v>
      </c>
    </row>
    <row r="15" spans="1:5" s="1" customFormat="1" ht="12.5" customHeight="1">
      <c r="A15" s="1" t="s">
        <v>43</v>
      </c>
      <c r="B15" s="51">
        <v>7488</v>
      </c>
      <c r="C15" s="51">
        <v>3055</v>
      </c>
      <c r="D15" s="52">
        <v>4433</v>
      </c>
    </row>
    <row r="16" spans="1:5" s="1" customFormat="1" ht="12.5" customHeight="1">
      <c r="A16" s="1" t="s">
        <v>44</v>
      </c>
      <c r="B16" s="51">
        <v>6678</v>
      </c>
      <c r="C16" s="51">
        <v>2725</v>
      </c>
      <c r="D16" s="52">
        <v>3953</v>
      </c>
    </row>
    <row r="17" spans="1:4" s="1" customFormat="1" ht="12.5" customHeight="1">
      <c r="A17" s="1" t="s">
        <v>45</v>
      </c>
      <c r="B17" s="51">
        <v>5829</v>
      </c>
      <c r="C17" s="51">
        <v>2378</v>
      </c>
      <c r="D17" s="52">
        <v>3451</v>
      </c>
    </row>
    <row r="18" spans="1:4" s="1" customFormat="1" ht="12.5" customHeight="1">
      <c r="A18" s="1" t="s">
        <v>4</v>
      </c>
      <c r="B18" s="51">
        <v>11599</v>
      </c>
      <c r="C18" s="51">
        <v>4732</v>
      </c>
      <c r="D18" s="52">
        <v>6867</v>
      </c>
    </row>
    <row r="19" spans="1:4" s="1" customFormat="1" ht="12.5" customHeight="1">
      <c r="A19" s="1" t="s">
        <v>46</v>
      </c>
      <c r="B19" s="51">
        <v>2632</v>
      </c>
      <c r="C19" s="51">
        <v>1074</v>
      </c>
      <c r="D19" s="52">
        <v>1558</v>
      </c>
    </row>
    <row r="20" spans="1:4" s="1" customFormat="1" ht="12.5" customHeight="1">
      <c r="A20" s="1" t="s">
        <v>47</v>
      </c>
      <c r="B20" s="51">
        <v>8157</v>
      </c>
      <c r="C20" s="51">
        <v>3328</v>
      </c>
      <c r="D20" s="52">
        <v>4829</v>
      </c>
    </row>
    <row r="21" spans="1:4" s="1" customFormat="1" ht="12.5" customHeight="1">
      <c r="A21" s="1" t="s">
        <v>5</v>
      </c>
      <c r="B21" s="51">
        <v>3207</v>
      </c>
      <c r="C21" s="51">
        <v>1308</v>
      </c>
      <c r="D21" s="52">
        <v>1899</v>
      </c>
    </row>
    <row r="22" spans="1:4" s="1" customFormat="1" ht="12.5" customHeight="1">
      <c r="A22" s="1" t="s">
        <v>6</v>
      </c>
      <c r="B22" s="51">
        <v>4499</v>
      </c>
      <c r="C22" s="51">
        <v>1836</v>
      </c>
      <c r="D22" s="52">
        <v>2663</v>
      </c>
    </row>
    <row r="23" spans="1:4" s="1" customFormat="1" ht="12.5" customHeight="1">
      <c r="A23" s="1" t="s">
        <v>48</v>
      </c>
      <c r="B23" s="51">
        <v>4107</v>
      </c>
      <c r="C23" s="51">
        <v>1676</v>
      </c>
      <c r="D23" s="52">
        <v>2431</v>
      </c>
    </row>
    <row r="24" spans="1:4" s="1" customFormat="1" ht="12.5" customHeight="1">
      <c r="A24" s="1" t="s">
        <v>49</v>
      </c>
      <c r="B24" s="51">
        <v>6928</v>
      </c>
      <c r="C24" s="51">
        <v>2827</v>
      </c>
      <c r="D24" s="52">
        <v>4101</v>
      </c>
    </row>
    <row r="25" spans="1:4" s="1" customFormat="1" ht="12.5" customHeight="1">
      <c r="A25" s="1" t="s">
        <v>50</v>
      </c>
      <c r="B25" s="51">
        <v>15036</v>
      </c>
      <c r="C25" s="51">
        <v>6135</v>
      </c>
      <c r="D25" s="51">
        <v>8901</v>
      </c>
    </row>
    <row r="26" spans="1:4" s="1" customFormat="1" ht="17" customHeight="1">
      <c r="A26" s="38" t="s">
        <v>51</v>
      </c>
      <c r="B26" s="54">
        <v>150000</v>
      </c>
      <c r="C26" s="54">
        <v>61200</v>
      </c>
      <c r="D26" s="54">
        <v>88800</v>
      </c>
    </row>
    <row r="27" spans="1:4" s="1" customFormat="1" ht="18" customHeight="1"/>
    <row r="28" spans="1:4" s="1" customFormat="1" ht="12.5">
      <c r="A28" s="49"/>
    </row>
    <row r="29" spans="1:4" s="1" customFormat="1" ht="12.5">
      <c r="A29" s="49"/>
    </row>
    <row r="30" spans="1:4" s="1" customFormat="1" ht="12.5">
      <c r="A30" s="49"/>
    </row>
    <row r="31" spans="1:4" s="1" customFormat="1">
      <c r="A31" s="4"/>
      <c r="B31" s="4"/>
      <c r="C31" s="4"/>
      <c r="D31" s="4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E77"/>
  <sheetViews>
    <sheetView showGridLines="0" zoomScale="80" zoomScaleNormal="80" workbookViewId="0"/>
  </sheetViews>
  <sheetFormatPr defaultColWidth="8.84375" defaultRowHeight="17" customHeight="1"/>
  <cols>
    <col min="1" max="1" width="85.53515625" style="136" customWidth="1"/>
    <col min="2" max="2" width="9.4609375" style="262" customWidth="1"/>
    <col min="3" max="4" width="10.3828125" style="262" customWidth="1"/>
    <col min="5" max="5" width="10.3828125" style="263" customWidth="1"/>
    <col min="6" max="16384" width="8.84375" style="136"/>
  </cols>
  <sheetData>
    <row r="1" spans="1:5" ht="22.5" customHeight="1">
      <c r="A1" s="172" t="s">
        <v>376</v>
      </c>
      <c r="B1" s="260"/>
      <c r="C1" s="261"/>
      <c r="D1" s="261"/>
      <c r="E1" s="261"/>
    </row>
    <row r="2" spans="1:5" ht="21" customHeight="1">
      <c r="A2" s="137" t="s">
        <v>52</v>
      </c>
    </row>
    <row r="3" spans="1:5" ht="17" customHeight="1">
      <c r="A3" s="138" t="s">
        <v>156</v>
      </c>
      <c r="B3" s="264" t="s">
        <v>9</v>
      </c>
      <c r="C3" s="264" t="s">
        <v>11</v>
      </c>
      <c r="D3" s="264" t="s">
        <v>14</v>
      </c>
      <c r="E3" s="264" t="s">
        <v>15</v>
      </c>
    </row>
    <row r="4" spans="1:5" s="140" customFormat="1" ht="17" customHeight="1">
      <c r="A4" s="139" t="s">
        <v>157</v>
      </c>
      <c r="B4" s="265">
        <f>SUM(B5:B27)</f>
        <v>358138.24708000006</v>
      </c>
      <c r="C4" s="265">
        <f>SUM(C5:C27)</f>
        <v>198299.36072</v>
      </c>
      <c r="D4" s="265">
        <f>SUM(D5:D27)</f>
        <v>234525</v>
      </c>
      <c r="E4" s="265">
        <f>SUM(E5:E27)</f>
        <v>245025</v>
      </c>
    </row>
    <row r="5" spans="1:5" s="143" customFormat="1" ht="17" customHeight="1">
      <c r="A5" s="291" t="s">
        <v>168</v>
      </c>
      <c r="B5" s="266">
        <v>60400</v>
      </c>
      <c r="C5" s="266">
        <v>60400</v>
      </c>
      <c r="D5" s="266">
        <v>60400</v>
      </c>
      <c r="E5" s="266">
        <v>60400</v>
      </c>
    </row>
    <row r="6" spans="1:5" s="143" customFormat="1" ht="17" customHeight="1">
      <c r="A6" s="144" t="s">
        <v>158</v>
      </c>
      <c r="B6" s="266">
        <v>56553.1</v>
      </c>
      <c r="C6" s="266">
        <v>55000</v>
      </c>
      <c r="D6" s="266">
        <v>75000</v>
      </c>
      <c r="E6" s="266">
        <v>75000</v>
      </c>
    </row>
    <row r="7" spans="1:5" s="143" customFormat="1" ht="17" customHeight="1">
      <c r="A7" s="144" t="s">
        <v>159</v>
      </c>
      <c r="B7" s="266">
        <v>37000</v>
      </c>
      <c r="C7" s="266">
        <v>0</v>
      </c>
      <c r="D7" s="266">
        <v>0</v>
      </c>
      <c r="E7" s="266">
        <v>0</v>
      </c>
    </row>
    <row r="8" spans="1:5" s="143" customFormat="1" ht="17" customHeight="1">
      <c r="A8" s="145" t="s">
        <v>160</v>
      </c>
      <c r="B8" s="266">
        <v>31000</v>
      </c>
      <c r="C8" s="266">
        <v>30000</v>
      </c>
      <c r="D8" s="266">
        <v>40000</v>
      </c>
      <c r="E8" s="266">
        <v>50000</v>
      </c>
    </row>
    <row r="9" spans="1:5" s="143" customFormat="1" ht="17" customHeight="1">
      <c r="A9" s="145" t="s">
        <v>161</v>
      </c>
      <c r="B9" s="266">
        <v>26383.81</v>
      </c>
      <c r="C9" s="266">
        <v>20000</v>
      </c>
      <c r="D9" s="266">
        <v>21000</v>
      </c>
      <c r="E9" s="266">
        <v>21500</v>
      </c>
    </row>
    <row r="10" spans="1:5" s="143" customFormat="1" ht="17" customHeight="1">
      <c r="A10" s="145" t="s">
        <v>162</v>
      </c>
      <c r="B10" s="266">
        <v>20000</v>
      </c>
      <c r="C10" s="266">
        <v>0</v>
      </c>
      <c r="D10" s="266">
        <v>0</v>
      </c>
      <c r="E10" s="266">
        <v>0</v>
      </c>
    </row>
    <row r="11" spans="1:5" s="143" customFormat="1" ht="17" customHeight="1">
      <c r="A11" s="144" t="s">
        <v>163</v>
      </c>
      <c r="B11" s="266">
        <v>18260</v>
      </c>
      <c r="C11" s="266" t="s">
        <v>10</v>
      </c>
      <c r="D11" s="266" t="s">
        <v>10</v>
      </c>
      <c r="E11" s="266" t="s">
        <v>10</v>
      </c>
    </row>
    <row r="12" spans="1:5" s="143" customFormat="1" ht="17" customHeight="1">
      <c r="A12" s="141" t="s">
        <v>164</v>
      </c>
      <c r="B12" s="266">
        <v>15285</v>
      </c>
      <c r="C12" s="266" t="s">
        <v>10</v>
      </c>
      <c r="D12" s="266" t="s">
        <v>10</v>
      </c>
      <c r="E12" s="266" t="s">
        <v>10</v>
      </c>
    </row>
    <row r="13" spans="1:5" s="143" customFormat="1" ht="17" customHeight="1">
      <c r="A13" s="141" t="s">
        <v>165</v>
      </c>
      <c r="B13" s="266">
        <v>15000</v>
      </c>
      <c r="C13" s="266" t="s">
        <v>10</v>
      </c>
      <c r="D13" s="266" t="s">
        <v>10</v>
      </c>
      <c r="E13" s="266" t="s">
        <v>10</v>
      </c>
    </row>
    <row r="14" spans="1:5" s="143" customFormat="1" ht="17" customHeight="1">
      <c r="A14" s="144" t="s">
        <v>166</v>
      </c>
      <c r="B14" s="266">
        <v>13283.136</v>
      </c>
      <c r="C14" s="266">
        <v>15000</v>
      </c>
      <c r="D14" s="266">
        <v>25000</v>
      </c>
      <c r="E14" s="266">
        <v>25000</v>
      </c>
    </row>
    <row r="15" spans="1:5" s="143" customFormat="1" ht="17" customHeight="1">
      <c r="A15" s="290" t="s">
        <v>167</v>
      </c>
      <c r="B15" s="266">
        <v>13180</v>
      </c>
      <c r="C15" s="266">
        <v>3860</v>
      </c>
      <c r="D15" s="266">
        <v>0</v>
      </c>
      <c r="E15" s="266">
        <v>0</v>
      </c>
    </row>
    <row r="16" spans="1:5" s="143" customFormat="1" ht="17" customHeight="1">
      <c r="A16" s="145" t="s">
        <v>169</v>
      </c>
      <c r="B16" s="266">
        <v>11205</v>
      </c>
      <c r="C16" s="266" t="s">
        <v>10</v>
      </c>
      <c r="D16" s="266" t="s">
        <v>10</v>
      </c>
      <c r="E16" s="266" t="s">
        <v>10</v>
      </c>
    </row>
    <row r="17" spans="1:5" s="143" customFormat="1" ht="17" customHeight="1">
      <c r="A17" s="145" t="s">
        <v>170</v>
      </c>
      <c r="B17" s="266">
        <v>9130</v>
      </c>
      <c r="C17" s="266" t="s">
        <v>10</v>
      </c>
      <c r="D17" s="266" t="s">
        <v>10</v>
      </c>
      <c r="E17" s="266" t="s">
        <v>10</v>
      </c>
    </row>
    <row r="18" spans="1:5" s="143" customFormat="1" ht="17" customHeight="1">
      <c r="A18" s="145" t="s">
        <v>137</v>
      </c>
      <c r="B18" s="266">
        <v>7763</v>
      </c>
      <c r="C18" s="266">
        <v>831</v>
      </c>
      <c r="D18" s="266">
        <v>0</v>
      </c>
      <c r="E18" s="266">
        <v>0</v>
      </c>
    </row>
    <row r="19" spans="1:5" s="143" customFormat="1" ht="17" customHeight="1">
      <c r="A19" s="144" t="s">
        <v>171</v>
      </c>
      <c r="B19" s="266">
        <v>6500</v>
      </c>
      <c r="C19" s="266">
        <v>5000</v>
      </c>
      <c r="D19" s="266">
        <v>5000</v>
      </c>
      <c r="E19" s="266">
        <v>5000</v>
      </c>
    </row>
    <row r="20" spans="1:5" s="143" customFormat="1" ht="17" customHeight="1">
      <c r="A20" s="141" t="s">
        <v>172</v>
      </c>
      <c r="B20" s="266">
        <v>5000.5</v>
      </c>
      <c r="C20" s="266" t="s">
        <v>10</v>
      </c>
      <c r="D20" s="266" t="s">
        <v>10</v>
      </c>
      <c r="E20" s="266" t="s">
        <v>10</v>
      </c>
    </row>
    <row r="21" spans="1:5" s="143" customFormat="1" ht="17" customHeight="1">
      <c r="A21" s="144" t="s">
        <v>173</v>
      </c>
      <c r="B21" s="266">
        <v>4532.5259999999998</v>
      </c>
      <c r="C21" s="266">
        <v>4000</v>
      </c>
      <c r="D21" s="266">
        <v>4000</v>
      </c>
      <c r="E21" s="266">
        <v>4000</v>
      </c>
    </row>
    <row r="22" spans="1:5" s="143" customFormat="1" ht="17" customHeight="1">
      <c r="A22" s="145" t="s">
        <v>174</v>
      </c>
      <c r="B22" s="266">
        <v>2905</v>
      </c>
      <c r="C22" s="266" t="s">
        <v>10</v>
      </c>
      <c r="D22" s="266" t="s">
        <v>10</v>
      </c>
      <c r="E22" s="266" t="s">
        <v>10</v>
      </c>
    </row>
    <row r="23" spans="1:5" ht="17" customHeight="1">
      <c r="A23" s="141" t="s">
        <v>175</v>
      </c>
      <c r="B23" s="266">
        <v>2000</v>
      </c>
      <c r="C23" s="266">
        <v>2000</v>
      </c>
      <c r="D23" s="266">
        <v>2000</v>
      </c>
      <c r="E23" s="266">
        <v>2000</v>
      </c>
    </row>
    <row r="24" spans="1:5" ht="17" customHeight="1">
      <c r="A24" s="291" t="s">
        <v>176</v>
      </c>
      <c r="B24" s="266">
        <v>1125</v>
      </c>
      <c r="C24" s="266">
        <v>1125</v>
      </c>
      <c r="D24" s="266">
        <v>1125</v>
      </c>
      <c r="E24" s="266">
        <v>1125</v>
      </c>
    </row>
    <row r="25" spans="1:5" ht="17" customHeight="1">
      <c r="A25" s="141" t="s">
        <v>177</v>
      </c>
      <c r="B25" s="266">
        <v>750</v>
      </c>
      <c r="C25" s="266">
        <v>750</v>
      </c>
      <c r="D25" s="266">
        <v>750</v>
      </c>
      <c r="E25" s="266">
        <v>750</v>
      </c>
    </row>
    <row r="26" spans="1:5" ht="17" customHeight="1">
      <c r="A26" s="292" t="s">
        <v>178</v>
      </c>
      <c r="B26" s="267">
        <v>632.17507999999998</v>
      </c>
      <c r="C26" s="267">
        <v>83.360720000000001</v>
      </c>
      <c r="D26" s="266">
        <v>0</v>
      </c>
      <c r="E26" s="266">
        <v>0</v>
      </c>
    </row>
    <row r="27" spans="1:5" ht="17" customHeight="1">
      <c r="A27" s="290" t="s">
        <v>179</v>
      </c>
      <c r="B27" s="268">
        <v>250</v>
      </c>
      <c r="C27" s="268">
        <v>250</v>
      </c>
      <c r="D27" s="268">
        <v>250</v>
      </c>
      <c r="E27" s="268">
        <v>250</v>
      </c>
    </row>
    <row r="28" spans="1:5" s="147" customFormat="1" ht="17" customHeight="1">
      <c r="A28" s="139" t="s">
        <v>180</v>
      </c>
      <c r="B28" s="269">
        <f>SUM(B29:B32)</f>
        <v>198072</v>
      </c>
      <c r="C28" s="269">
        <f>SUM(C29:C32)</f>
        <v>150000</v>
      </c>
      <c r="D28" s="269">
        <f>SUM(D29:D32)</f>
        <v>200000</v>
      </c>
      <c r="E28" s="269">
        <f>SUM(E29:E32)</f>
        <v>200000</v>
      </c>
    </row>
    <row r="29" spans="1:5" s="147" customFormat="1" ht="17" customHeight="1">
      <c r="A29" s="148" t="s">
        <v>181</v>
      </c>
      <c r="B29" s="268">
        <v>177837</v>
      </c>
      <c r="C29" s="268">
        <v>150000</v>
      </c>
      <c r="D29" s="266">
        <v>180000</v>
      </c>
      <c r="E29" s="266">
        <v>180000</v>
      </c>
    </row>
    <row r="30" spans="1:5" ht="17" customHeight="1">
      <c r="A30" s="149" t="s">
        <v>182</v>
      </c>
      <c r="B30" s="270">
        <v>20000</v>
      </c>
      <c r="C30" s="270">
        <v>0</v>
      </c>
      <c r="D30" s="270">
        <v>0</v>
      </c>
      <c r="E30" s="270">
        <v>0</v>
      </c>
    </row>
    <row r="31" spans="1:5" ht="17" customHeight="1">
      <c r="A31" s="293" t="s">
        <v>184</v>
      </c>
      <c r="B31" s="270">
        <v>235</v>
      </c>
      <c r="C31" s="271">
        <v>0</v>
      </c>
      <c r="D31" s="271">
        <v>0</v>
      </c>
      <c r="E31" s="271">
        <v>0</v>
      </c>
    </row>
    <row r="32" spans="1:5" ht="17" customHeight="1">
      <c r="A32" s="151" t="s">
        <v>183</v>
      </c>
      <c r="B32" s="270">
        <v>0</v>
      </c>
      <c r="C32" s="271">
        <v>0</v>
      </c>
      <c r="D32" s="272">
        <v>20000</v>
      </c>
      <c r="E32" s="272">
        <v>20000</v>
      </c>
    </row>
    <row r="33" spans="1:5" ht="17" customHeight="1">
      <c r="A33" s="139" t="s">
        <v>185</v>
      </c>
      <c r="B33" s="269">
        <f>SUM(B34:B38)</f>
        <v>224134.25499999998</v>
      </c>
      <c r="C33" s="269">
        <f>SUM(C34:C38)</f>
        <v>327702.07523000002</v>
      </c>
      <c r="D33" s="269">
        <f>SUM(D34:D38)</f>
        <v>286989.00514000002</v>
      </c>
      <c r="E33" s="269">
        <f>SUM(E34:E38)</f>
        <v>272259.32929999998</v>
      </c>
    </row>
    <row r="34" spans="1:5" s="143" customFormat="1" ht="17" customHeight="1">
      <c r="A34" s="148" t="s">
        <v>186</v>
      </c>
      <c r="B34" s="266">
        <v>187191.66099999999</v>
      </c>
      <c r="C34" s="266">
        <v>296947.52623000002</v>
      </c>
      <c r="D34" s="268">
        <v>261644.20214000001</v>
      </c>
      <c r="E34" s="268">
        <v>242914.8823</v>
      </c>
    </row>
    <row r="35" spans="1:5" s="143" customFormat="1" ht="17" customHeight="1">
      <c r="A35" s="152" t="s">
        <v>187</v>
      </c>
      <c r="B35" s="266">
        <v>18658.766</v>
      </c>
      <c r="C35" s="266">
        <v>19447.401999999998</v>
      </c>
      <c r="D35" s="268">
        <v>15297.065000000001</v>
      </c>
      <c r="E35" s="268">
        <v>19344.447</v>
      </c>
    </row>
    <row r="36" spans="1:5" s="143" customFormat="1" ht="17" customHeight="1">
      <c r="A36" s="149" t="s">
        <v>188</v>
      </c>
      <c r="B36" s="266">
        <v>6854.2160000000003</v>
      </c>
      <c r="C36" s="266">
        <v>398.33100000000002</v>
      </c>
      <c r="D36" s="268">
        <v>47.738</v>
      </c>
      <c r="E36" s="268">
        <v>0</v>
      </c>
    </row>
    <row r="37" spans="1:5" s="143" customFormat="1" ht="17" customHeight="1">
      <c r="A37" s="150" t="s">
        <v>189</v>
      </c>
      <c r="B37" s="266">
        <v>6429.6120000000001</v>
      </c>
      <c r="C37" s="266">
        <v>908.81600000000003</v>
      </c>
      <c r="D37" s="266" t="s">
        <v>10</v>
      </c>
      <c r="E37" s="266" t="s">
        <v>10</v>
      </c>
    </row>
    <row r="38" spans="1:5" s="143" customFormat="1" ht="17" customHeight="1">
      <c r="A38" s="151" t="s">
        <v>190</v>
      </c>
      <c r="B38" s="266">
        <v>5000</v>
      </c>
      <c r="C38" s="266">
        <v>10000</v>
      </c>
      <c r="D38" s="266">
        <v>10000</v>
      </c>
      <c r="E38" s="266">
        <v>10000</v>
      </c>
    </row>
    <row r="39" spans="1:5" ht="17" customHeight="1">
      <c r="A39" s="139" t="s">
        <v>191</v>
      </c>
      <c r="B39" s="273">
        <f>SUM(B40:B45)</f>
        <v>59668.133999999998</v>
      </c>
      <c r="C39" s="273">
        <f>SUM(C40:C45)</f>
        <v>31034</v>
      </c>
      <c r="D39" s="273">
        <f>SUM(D40:D45)</f>
        <v>42816.667000000001</v>
      </c>
      <c r="E39" s="273">
        <f>SUM(E40:E45)</f>
        <v>51616.667000000001</v>
      </c>
    </row>
    <row r="40" spans="1:5" s="140" customFormat="1" ht="17" customHeight="1">
      <c r="A40" s="153" t="s">
        <v>192</v>
      </c>
      <c r="B40" s="266">
        <v>22000</v>
      </c>
      <c r="C40" s="267">
        <v>22000</v>
      </c>
      <c r="D40" s="267">
        <v>27000</v>
      </c>
      <c r="E40" s="267">
        <v>34500</v>
      </c>
    </row>
    <row r="41" spans="1:5" s="143" customFormat="1" ht="17" customHeight="1">
      <c r="A41" s="141" t="s">
        <v>193</v>
      </c>
      <c r="B41" s="268">
        <v>18000</v>
      </c>
      <c r="C41" s="266" t="s">
        <v>10</v>
      </c>
      <c r="D41" s="266" t="s">
        <v>10</v>
      </c>
      <c r="E41" s="266" t="s">
        <v>10</v>
      </c>
    </row>
    <row r="42" spans="1:5" s="143" customFormat="1" ht="17" customHeight="1">
      <c r="A42" s="141" t="s">
        <v>194</v>
      </c>
      <c r="B42" s="266">
        <v>16000</v>
      </c>
      <c r="C42" s="266" t="s">
        <v>10</v>
      </c>
      <c r="D42" s="266" t="s">
        <v>10</v>
      </c>
      <c r="E42" s="266" t="s">
        <v>10</v>
      </c>
    </row>
    <row r="43" spans="1:5" s="143" customFormat="1" ht="17" customHeight="1">
      <c r="A43" s="146" t="s">
        <v>195</v>
      </c>
      <c r="B43" s="274">
        <v>2517</v>
      </c>
      <c r="C43" s="274">
        <v>9034</v>
      </c>
      <c r="D43" s="274">
        <v>6650</v>
      </c>
      <c r="E43" s="274">
        <v>7950</v>
      </c>
    </row>
    <row r="44" spans="1:5" s="143" customFormat="1" ht="17" customHeight="1">
      <c r="A44" s="154" t="s">
        <v>196</v>
      </c>
      <c r="B44" s="266">
        <v>1151.134</v>
      </c>
      <c r="C44" s="266" t="s">
        <v>10</v>
      </c>
      <c r="D44" s="266" t="s">
        <v>10</v>
      </c>
      <c r="E44" s="266" t="s">
        <v>10</v>
      </c>
    </row>
    <row r="45" spans="1:5" ht="17" customHeight="1">
      <c r="A45" s="154" t="s">
        <v>197</v>
      </c>
      <c r="B45" s="266">
        <v>0</v>
      </c>
      <c r="C45" s="270">
        <v>0</v>
      </c>
      <c r="D45" s="270">
        <v>9166.6669999999995</v>
      </c>
      <c r="E45" s="270">
        <v>9166.6669999999995</v>
      </c>
    </row>
    <row r="46" spans="1:5" s="140" customFormat="1" ht="17" customHeight="1">
      <c r="A46" s="155" t="s">
        <v>198</v>
      </c>
      <c r="B46" s="275">
        <f>SUM(B47:B48)</f>
        <v>46985</v>
      </c>
      <c r="C46" s="275">
        <f>SUM(C47:C48)</f>
        <v>20000</v>
      </c>
      <c r="D46" s="275">
        <f>SUM(D47:D48)</f>
        <v>25000</v>
      </c>
      <c r="E46" s="275">
        <f>SUM(E47:E48)</f>
        <v>25000</v>
      </c>
    </row>
    <row r="47" spans="1:5" s="140" customFormat="1" ht="17" customHeight="1">
      <c r="A47" s="291" t="s">
        <v>199</v>
      </c>
      <c r="B47" s="276">
        <v>41456</v>
      </c>
      <c r="C47" s="277">
        <v>20000</v>
      </c>
      <c r="D47" s="277">
        <v>25000</v>
      </c>
      <c r="E47" s="277">
        <v>25000</v>
      </c>
    </row>
    <row r="48" spans="1:5" s="140" customFormat="1" ht="17" customHeight="1">
      <c r="A48" s="292" t="s">
        <v>200</v>
      </c>
      <c r="B48" s="266">
        <v>5529</v>
      </c>
      <c r="C48" s="277">
        <v>0</v>
      </c>
      <c r="D48" s="277">
        <v>0</v>
      </c>
      <c r="E48" s="277">
        <v>0</v>
      </c>
    </row>
    <row r="49" spans="1:5" s="147" customFormat="1" ht="17" customHeight="1">
      <c r="A49" s="139" t="s">
        <v>201</v>
      </c>
      <c r="B49" s="269">
        <f>SUM(B50:B52)</f>
        <v>4683.7659999999996</v>
      </c>
      <c r="C49" s="269">
        <f>SUM(C50:C52)</f>
        <v>4722</v>
      </c>
      <c r="D49" s="269">
        <f>SUM(D50:D52)</f>
        <v>4222</v>
      </c>
      <c r="E49" s="269">
        <f>SUM(E50:E52)</f>
        <v>4472</v>
      </c>
    </row>
    <row r="50" spans="1:5" s="143" customFormat="1" ht="17" customHeight="1">
      <c r="A50" s="141" t="s">
        <v>202</v>
      </c>
      <c r="B50" s="268">
        <v>3500</v>
      </c>
      <c r="C50" s="268">
        <v>3690</v>
      </c>
      <c r="D50" s="268">
        <v>3190</v>
      </c>
      <c r="E50" s="268">
        <v>3440</v>
      </c>
    </row>
    <row r="51" spans="1:5" s="147" customFormat="1" ht="17" customHeight="1">
      <c r="A51" s="156" t="s">
        <v>203</v>
      </c>
      <c r="B51" s="272">
        <v>1032</v>
      </c>
      <c r="C51" s="272">
        <v>1032</v>
      </c>
      <c r="D51" s="272">
        <v>1032</v>
      </c>
      <c r="E51" s="272">
        <v>1032</v>
      </c>
    </row>
    <row r="52" spans="1:5" s="140" customFormat="1" ht="17" customHeight="1">
      <c r="A52" s="141" t="s">
        <v>204</v>
      </c>
      <c r="B52" s="268">
        <v>151.76599999999999</v>
      </c>
      <c r="C52" s="266" t="s">
        <v>10</v>
      </c>
      <c r="D52" s="266" t="s">
        <v>10</v>
      </c>
      <c r="E52" s="266" t="s">
        <v>10</v>
      </c>
    </row>
    <row r="53" spans="1:5" ht="17" customHeight="1">
      <c r="A53" s="139" t="s">
        <v>205</v>
      </c>
      <c r="B53" s="278">
        <f>SUM(B54:B56)</f>
        <v>2288.1325999999999</v>
      </c>
      <c r="C53" s="278">
        <f>SUM(C54:C56)</f>
        <v>2223.1325999999999</v>
      </c>
      <c r="D53" s="278">
        <f>SUM(D54:D56)</f>
        <v>2223.1325999999999</v>
      </c>
      <c r="E53" s="278">
        <f>SUM(E54:E56)</f>
        <v>2223.1325999999999</v>
      </c>
    </row>
    <row r="54" spans="1:5" ht="17" customHeight="1">
      <c r="A54" s="141" t="s">
        <v>206</v>
      </c>
      <c r="B54" s="266">
        <v>1105.1325999999999</v>
      </c>
      <c r="C54" s="266">
        <v>1105.1325999999999</v>
      </c>
      <c r="D54" s="266">
        <v>1105.1325999999999</v>
      </c>
      <c r="E54" s="266">
        <v>1105.1325999999999</v>
      </c>
    </row>
    <row r="55" spans="1:5" ht="17" customHeight="1">
      <c r="A55" s="292" t="s">
        <v>207</v>
      </c>
      <c r="B55" s="266">
        <v>1118</v>
      </c>
      <c r="C55" s="266">
        <v>1118</v>
      </c>
      <c r="D55" s="266">
        <v>1118</v>
      </c>
      <c r="E55" s="266">
        <v>1118</v>
      </c>
    </row>
    <row r="56" spans="1:5" ht="17" customHeight="1">
      <c r="A56" s="291" t="s">
        <v>208</v>
      </c>
      <c r="B56" s="266">
        <v>65</v>
      </c>
      <c r="C56" s="266">
        <v>0</v>
      </c>
      <c r="D56" s="266">
        <v>0</v>
      </c>
      <c r="E56" s="266">
        <v>0</v>
      </c>
    </row>
    <row r="57" spans="1:5" ht="17" customHeight="1">
      <c r="A57" s="139" t="s">
        <v>209</v>
      </c>
      <c r="B57" s="279">
        <f>SUM(B58)</f>
        <v>1907.886</v>
      </c>
      <c r="C57" s="279">
        <f>SUM(C58)</f>
        <v>0</v>
      </c>
      <c r="D57" s="279">
        <f>SUM(D58)</f>
        <v>0</v>
      </c>
      <c r="E57" s="279">
        <f>SUM(E58)</f>
        <v>0</v>
      </c>
    </row>
    <row r="58" spans="1:5" s="146" customFormat="1" ht="17" customHeight="1">
      <c r="A58" s="146" t="s">
        <v>210</v>
      </c>
      <c r="B58" s="266">
        <v>1907.886</v>
      </c>
      <c r="C58" s="280" t="s">
        <v>10</v>
      </c>
      <c r="D58" s="280" t="s">
        <v>10</v>
      </c>
      <c r="E58" s="280" t="s">
        <v>10</v>
      </c>
    </row>
    <row r="59" spans="1:5" ht="17" customHeight="1">
      <c r="A59" s="139" t="s">
        <v>211</v>
      </c>
      <c r="B59" s="279">
        <f>SUM(B60:B62)</f>
        <v>16638</v>
      </c>
      <c r="C59" s="279">
        <f>SUM(C60:C62)</f>
        <v>0</v>
      </c>
      <c r="D59" s="279">
        <f>SUM(D60:D62)</f>
        <v>0</v>
      </c>
      <c r="E59" s="279">
        <f>SUM(E60:E62)</f>
        <v>0</v>
      </c>
    </row>
    <row r="60" spans="1:5" ht="17" customHeight="1">
      <c r="A60" s="292" t="s">
        <v>212</v>
      </c>
      <c r="B60" s="281">
        <v>6836</v>
      </c>
      <c r="C60" s="266">
        <v>0</v>
      </c>
      <c r="D60" s="266">
        <v>0</v>
      </c>
      <c r="E60" s="266">
        <v>0</v>
      </c>
    </row>
    <row r="61" spans="1:5" s="157" customFormat="1" ht="17" customHeight="1">
      <c r="A61" s="292" t="s">
        <v>213</v>
      </c>
      <c r="B61" s="281">
        <v>5000</v>
      </c>
      <c r="C61" s="266">
        <v>0</v>
      </c>
      <c r="D61" s="266">
        <v>0</v>
      </c>
      <c r="E61" s="266">
        <v>0</v>
      </c>
    </row>
    <row r="62" spans="1:5" ht="17" customHeight="1">
      <c r="A62" s="292" t="s">
        <v>214</v>
      </c>
      <c r="B62" s="281">
        <v>4802</v>
      </c>
      <c r="C62" s="262">
        <v>0</v>
      </c>
      <c r="D62" s="262">
        <v>0</v>
      </c>
      <c r="E62" s="262">
        <v>0</v>
      </c>
    </row>
    <row r="63" spans="1:5" s="143" customFormat="1" ht="17" customHeight="1">
      <c r="A63" s="166" t="s">
        <v>215</v>
      </c>
      <c r="B63" s="167">
        <f>B57+B53+B49+B46+B39+B33+B28+B4</f>
        <v>895877.42067999998</v>
      </c>
      <c r="C63" s="167">
        <f>C57+C53+C49+C46+C39+C33+C28+C4</f>
        <v>733980.56854999997</v>
      </c>
      <c r="D63" s="167">
        <f>D57+D53+D49+D46+D39+D33+D28+D4</f>
        <v>795775.80474000005</v>
      </c>
      <c r="E63" s="167">
        <f>E57+E53+E49+E46+E39+E33+E28+E4</f>
        <v>800596.12890000001</v>
      </c>
    </row>
    <row r="64" spans="1:5" s="143" customFormat="1" ht="17" customHeight="1">
      <c r="A64" s="138" t="s">
        <v>216</v>
      </c>
      <c r="B64" s="282">
        <f>B63-B12-B13-B16-B17-B20-B22-B41-B42-B44-B52-B58-B11</f>
        <v>781881.13468000002</v>
      </c>
      <c r="C64" s="282">
        <f>C63-C37</f>
        <v>733071.75254999998</v>
      </c>
      <c r="D64" s="282"/>
      <c r="E64" s="282"/>
    </row>
    <row r="65" spans="1:5" ht="17" customHeight="1">
      <c r="A65" s="28" t="s">
        <v>217</v>
      </c>
      <c r="B65" s="165">
        <f>B59</f>
        <v>16638</v>
      </c>
      <c r="C65" s="165">
        <f>C59</f>
        <v>0</v>
      </c>
      <c r="D65" s="165"/>
      <c r="E65" s="165"/>
    </row>
    <row r="66" spans="1:5" ht="17" customHeight="1">
      <c r="A66" s="59"/>
      <c r="B66" s="283"/>
      <c r="C66" s="283"/>
      <c r="D66" s="158"/>
      <c r="E66" s="284"/>
    </row>
    <row r="67" spans="1:5" ht="17" customHeight="1">
      <c r="A67" s="58"/>
      <c r="B67" s="265"/>
      <c r="C67" s="265"/>
      <c r="D67" s="158"/>
      <c r="E67" s="57"/>
    </row>
    <row r="68" spans="1:5" ht="17" customHeight="1">
      <c r="A68" s="58"/>
      <c r="B68" s="265"/>
      <c r="C68" s="265"/>
    </row>
    <row r="69" spans="1:5" ht="17" customHeight="1">
      <c r="A69" s="142"/>
      <c r="B69" s="285"/>
      <c r="C69" s="285"/>
    </row>
    <row r="70" spans="1:5" ht="17" customHeight="1">
      <c r="A70" s="159"/>
      <c r="B70" s="286"/>
      <c r="C70" s="286"/>
    </row>
    <row r="71" spans="1:5" ht="17" customHeight="1">
      <c r="A71" s="143"/>
      <c r="B71" s="286"/>
      <c r="C71" s="286"/>
    </row>
    <row r="72" spans="1:5" ht="17" customHeight="1">
      <c r="A72" s="160"/>
      <c r="B72" s="286"/>
      <c r="C72" s="286"/>
    </row>
    <row r="73" spans="1:5" ht="17" customHeight="1">
      <c r="A73" s="161"/>
      <c r="B73" s="286"/>
      <c r="C73" s="286"/>
    </row>
    <row r="74" spans="1:5" ht="17" customHeight="1">
      <c r="A74" s="162"/>
      <c r="B74" s="287"/>
      <c r="C74" s="287"/>
      <c r="D74" s="288"/>
      <c r="E74" s="289"/>
    </row>
    <row r="75" spans="1:5" ht="17" customHeight="1">
      <c r="A75" s="163"/>
      <c r="B75" s="286"/>
      <c r="C75" s="286"/>
    </row>
    <row r="76" spans="1:5" ht="17" customHeight="1">
      <c r="A76" s="143"/>
    </row>
    <row r="77" spans="1:5" ht="17" customHeight="1">
      <c r="A77" s="164"/>
    </row>
  </sheetData>
  <phoneticPr fontId="7" type="noConversion"/>
  <pageMargins left="0.74803149606299213" right="0.74803149606299213" top="0.86614173228346458" bottom="0.55118110236220474" header="0.51181102362204722" footer="0.31496062992125984"/>
  <pageSetup paperSize="9" scale="64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F28"/>
  <sheetViews>
    <sheetView showGridLines="0" zoomScale="80" zoomScaleNormal="80" workbookViewId="0"/>
  </sheetViews>
  <sheetFormatPr defaultRowHeight="15.5"/>
  <cols>
    <col min="1" max="1" width="24.69140625" style="4" customWidth="1"/>
    <col min="2" max="2" width="15.4609375" style="4" customWidth="1"/>
    <col min="3" max="3" width="13.765625" style="4" customWidth="1"/>
    <col min="4" max="4" width="8.69140625" style="4" customWidth="1"/>
    <col min="5" max="5" width="17.69140625" style="4" customWidth="1"/>
    <col min="6" max="16384" width="9.23046875" style="4"/>
  </cols>
  <sheetData>
    <row r="1" spans="1:6" s="1" customFormat="1" ht="27.5" customHeight="1">
      <c r="A1" s="60" t="s">
        <v>23</v>
      </c>
      <c r="B1" s="60"/>
      <c r="C1" s="60"/>
      <c r="D1" s="60"/>
      <c r="E1" s="60"/>
    </row>
    <row r="2" spans="1:6" s="1" customFormat="1" ht="20" customHeight="1">
      <c r="A2" s="18" t="s">
        <v>52</v>
      </c>
      <c r="B2" s="45"/>
      <c r="C2" s="45"/>
      <c r="D2" s="45"/>
      <c r="E2" s="46"/>
      <c r="F2" s="22"/>
    </row>
    <row r="3" spans="1:6" s="42" customFormat="1" ht="49.5" customHeight="1">
      <c r="A3" s="47" t="s">
        <v>35</v>
      </c>
      <c r="B3" s="37" t="s">
        <v>63</v>
      </c>
      <c r="C3" s="37" t="s">
        <v>64</v>
      </c>
      <c r="D3" s="37" t="s">
        <v>65</v>
      </c>
      <c r="E3" s="37" t="s">
        <v>66</v>
      </c>
      <c r="F3" s="22"/>
    </row>
    <row r="4" spans="1:6" s="1" customFormat="1" ht="12.5">
      <c r="A4" s="1" t="s">
        <v>36</v>
      </c>
      <c r="B4" s="51">
        <v>2837.055458047188</v>
      </c>
      <c r="C4" s="51">
        <v>4676.3201527724723</v>
      </c>
      <c r="D4" s="51">
        <v>0</v>
      </c>
      <c r="E4" s="52">
        <v>7513.3756108196603</v>
      </c>
    </row>
    <row r="5" spans="1:6" s="1" customFormat="1" ht="12.5">
      <c r="A5" s="1" t="s">
        <v>0</v>
      </c>
      <c r="B5" s="51">
        <v>5171.9225402821603</v>
      </c>
      <c r="C5" s="51">
        <v>8529.5472692060175</v>
      </c>
      <c r="D5" s="51">
        <v>0</v>
      </c>
      <c r="E5" s="52">
        <v>13701.469809488179</v>
      </c>
    </row>
    <row r="6" spans="1:6" s="1" customFormat="1" ht="12.5">
      <c r="A6" s="1" t="s">
        <v>1</v>
      </c>
      <c r="B6" s="51">
        <v>4345.2716695598092</v>
      </c>
      <c r="C6" s="51">
        <v>7166.332186857423</v>
      </c>
      <c r="D6" s="51">
        <v>0</v>
      </c>
      <c r="E6" s="52">
        <v>11511.603856417232</v>
      </c>
    </row>
    <row r="7" spans="1:6" s="1" customFormat="1" ht="12.5">
      <c r="A7" s="1" t="s">
        <v>37</v>
      </c>
      <c r="B7" s="51">
        <v>3967.4309738085808</v>
      </c>
      <c r="C7" s="51">
        <v>6539.6705068448491</v>
      </c>
      <c r="D7" s="51">
        <v>0</v>
      </c>
      <c r="E7" s="52">
        <v>10507.101480653429</v>
      </c>
    </row>
    <row r="8" spans="1:6" s="1" customFormat="1" ht="12.5">
      <c r="A8" s="1" t="s">
        <v>38</v>
      </c>
      <c r="B8" s="51">
        <v>5281.261043990301</v>
      </c>
      <c r="C8" s="51">
        <v>8705.326971483486</v>
      </c>
      <c r="D8" s="51">
        <v>0</v>
      </c>
      <c r="E8" s="52">
        <v>13986.588015473786</v>
      </c>
    </row>
    <row r="9" spans="1:6" s="1" customFormat="1" ht="12.5">
      <c r="A9" s="1" t="s">
        <v>39</v>
      </c>
      <c r="B9" s="51">
        <v>4373.5738800573445</v>
      </c>
      <c r="C9" s="51">
        <v>7214.1249453964856</v>
      </c>
      <c r="D9" s="51">
        <v>0</v>
      </c>
      <c r="E9" s="52">
        <v>11587.69882545383</v>
      </c>
    </row>
    <row r="10" spans="1:6" s="1" customFormat="1" ht="12.5">
      <c r="A10" s="1" t="s">
        <v>2</v>
      </c>
      <c r="B10" s="51">
        <v>6017.4092171179909</v>
      </c>
      <c r="C10" s="51">
        <v>9919.16132194071</v>
      </c>
      <c r="D10" s="51">
        <v>0</v>
      </c>
      <c r="E10" s="52">
        <v>15936.570539058701</v>
      </c>
    </row>
    <row r="11" spans="1:6" s="1" customFormat="1" ht="12.5">
      <c r="A11" s="1" t="s">
        <v>3</v>
      </c>
      <c r="B11" s="51">
        <v>3425.6562526844541</v>
      </c>
      <c r="C11" s="51">
        <v>5656.1667211051335</v>
      </c>
      <c r="D11" s="51">
        <v>-1.4272283568417246</v>
      </c>
      <c r="E11" s="52">
        <v>9080.3957454327447</v>
      </c>
    </row>
    <row r="12" spans="1:6" s="1" customFormat="1" ht="12.5">
      <c r="A12" s="1" t="s">
        <v>40</v>
      </c>
      <c r="B12" s="51">
        <v>4793.3469391570407</v>
      </c>
      <c r="C12" s="51">
        <v>7904.5414866619158</v>
      </c>
      <c r="D12" s="51">
        <v>-2.4816876528986271</v>
      </c>
      <c r="E12" s="52">
        <v>12695.406738166059</v>
      </c>
    </row>
    <row r="13" spans="1:6" s="1" customFormat="1" ht="12.5">
      <c r="A13" s="1" t="s">
        <v>41</v>
      </c>
      <c r="B13" s="51">
        <v>7174.8953478303638</v>
      </c>
      <c r="C13" s="51">
        <v>11842.514632848901</v>
      </c>
      <c r="D13" s="51">
        <v>-3.7214839902596486</v>
      </c>
      <c r="E13" s="52">
        <v>19013.688496689007</v>
      </c>
    </row>
    <row r="14" spans="1:6" s="1" customFormat="1" ht="12.5">
      <c r="A14" s="1" t="s">
        <v>42</v>
      </c>
      <c r="B14" s="51">
        <v>8645.9086163168522</v>
      </c>
      <c r="C14" s="51">
        <v>14243.555261850863</v>
      </c>
      <c r="D14" s="51">
        <v>-34.890751098726433</v>
      </c>
      <c r="E14" s="52">
        <v>22854.573127068987</v>
      </c>
    </row>
    <row r="15" spans="1:6" s="1" customFormat="1" ht="12.5">
      <c r="A15" s="1" t="s">
        <v>43</v>
      </c>
      <c r="B15" s="51">
        <v>5387.4133166259153</v>
      </c>
      <c r="C15" s="51">
        <v>8891.2387158740421</v>
      </c>
      <c r="D15" s="51">
        <v>-20.431840901273567</v>
      </c>
      <c r="E15" s="52">
        <v>14258.220191598684</v>
      </c>
    </row>
    <row r="16" spans="1:6" s="1" customFormat="1" ht="12.5">
      <c r="A16" s="1" t="s">
        <v>44</v>
      </c>
      <c r="B16" s="51">
        <v>4876.2336014830644</v>
      </c>
      <c r="C16" s="51">
        <v>8045.6348625844712</v>
      </c>
      <c r="D16" s="51">
        <v>0</v>
      </c>
      <c r="E16" s="52">
        <v>12921.868464067535</v>
      </c>
    </row>
    <row r="17" spans="1:5" s="1" customFormat="1" ht="12.5">
      <c r="A17" s="1" t="s">
        <v>45</v>
      </c>
      <c r="B17" s="51">
        <v>4112.3212179526172</v>
      </c>
      <c r="C17" s="51">
        <v>6789.0878416248133</v>
      </c>
      <c r="D17" s="51">
        <v>-47.133553612592003</v>
      </c>
      <c r="E17" s="52">
        <v>10854.275505964839</v>
      </c>
    </row>
    <row r="18" spans="1:5" s="1" customFormat="1" ht="12.5">
      <c r="A18" s="1" t="s">
        <v>4</v>
      </c>
      <c r="B18" s="51">
        <v>9269.5694065045736</v>
      </c>
      <c r="C18" s="51">
        <v>15273.053933204026</v>
      </c>
      <c r="D18" s="51">
        <v>-3.6109495684510069</v>
      </c>
      <c r="E18" s="52">
        <v>24539.012390140149</v>
      </c>
    </row>
    <row r="19" spans="1:5" s="1" customFormat="1" ht="12.5">
      <c r="A19" s="1" t="s">
        <v>46</v>
      </c>
      <c r="B19" s="51">
        <v>2282.0375042965397</v>
      </c>
      <c r="C19" s="51">
        <v>3755.6199027808789</v>
      </c>
      <c r="D19" s="51">
        <v>-0.8947597674820621</v>
      </c>
      <c r="E19" s="52">
        <v>6036.7626473099363</v>
      </c>
    </row>
    <row r="20" spans="1:5" s="1" customFormat="1" ht="12.5">
      <c r="A20" s="1" t="s">
        <v>47</v>
      </c>
      <c r="B20" s="51">
        <v>6199.1879456942379</v>
      </c>
      <c r="C20" s="51">
        <v>10221.96047993062</v>
      </c>
      <c r="D20" s="51">
        <v>0</v>
      </c>
      <c r="E20" s="52">
        <v>16421.148425624859</v>
      </c>
    </row>
    <row r="21" spans="1:5" s="1" customFormat="1" ht="12.5">
      <c r="A21" s="1" t="s">
        <v>5</v>
      </c>
      <c r="B21" s="51">
        <v>3154.2901982284438</v>
      </c>
      <c r="C21" s="51">
        <v>5182.6827129007852</v>
      </c>
      <c r="D21" s="51">
        <v>0</v>
      </c>
      <c r="E21" s="52">
        <v>8336.972911129229</v>
      </c>
    </row>
    <row r="22" spans="1:5" s="1" customFormat="1" ht="12.5">
      <c r="A22" s="1" t="s">
        <v>6</v>
      </c>
      <c r="B22" s="51">
        <v>3586.4320189860118</v>
      </c>
      <c r="C22" s="51">
        <v>5909.4063476933488</v>
      </c>
      <c r="D22" s="51">
        <v>0</v>
      </c>
      <c r="E22" s="52">
        <v>9495.8383666793598</v>
      </c>
    </row>
    <row r="23" spans="1:5" s="1" customFormat="1" ht="12.5">
      <c r="A23" s="1" t="s">
        <v>48</v>
      </c>
      <c r="B23" s="51">
        <v>3017.6122673701962</v>
      </c>
      <c r="C23" s="51">
        <v>4978.4609867505515</v>
      </c>
      <c r="D23" s="51">
        <v>0</v>
      </c>
      <c r="E23" s="51">
        <v>7996.0732541207472</v>
      </c>
    </row>
    <row r="24" spans="1:5" s="1" customFormat="1" ht="12.5">
      <c r="A24" s="1" t="s">
        <v>49</v>
      </c>
      <c r="B24" s="51">
        <v>5307.751832922173</v>
      </c>
      <c r="C24" s="51">
        <v>8750.9414535572778</v>
      </c>
      <c r="D24" s="51">
        <v>0</v>
      </c>
      <c r="E24" s="51">
        <v>14058.693286479451</v>
      </c>
    </row>
    <row r="25" spans="1:5" s="1" customFormat="1" ht="12.5">
      <c r="A25" s="1" t="s">
        <v>50</v>
      </c>
      <c r="B25" s="51">
        <v>11049.568633678602</v>
      </c>
      <c r="C25" s="51">
        <v>18229.574919598545</v>
      </c>
      <c r="D25" s="51">
        <v>0</v>
      </c>
      <c r="E25" s="51">
        <v>29279.143553277147</v>
      </c>
    </row>
    <row r="26" spans="1:5" s="1" customFormat="1" ht="15.75" customHeight="1">
      <c r="A26" s="114" t="s">
        <v>51</v>
      </c>
      <c r="B26" s="115">
        <v>114276.14988259446</v>
      </c>
      <c r="C26" s="115">
        <v>188424.92361346766</v>
      </c>
      <c r="D26" s="115">
        <v>-114.59225494852507</v>
      </c>
      <c r="E26" s="115">
        <v>302586.48124111351</v>
      </c>
    </row>
    <row r="27" spans="1:5" s="1" customFormat="1" ht="12.5">
      <c r="A27" s="49"/>
    </row>
    <row r="28" spans="1:5" s="1" customFormat="1" ht="12.5"/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H28"/>
  <sheetViews>
    <sheetView showGridLines="0" zoomScale="80" zoomScaleNormal="80" workbookViewId="0"/>
  </sheetViews>
  <sheetFormatPr defaultColWidth="8.84375" defaultRowHeight="15.5"/>
  <cols>
    <col min="1" max="1" width="24.61328125" style="71" customWidth="1"/>
    <col min="2" max="2" width="12.23046875" style="71" customWidth="1"/>
    <col min="3" max="3" width="4.765625" style="71" customWidth="1"/>
    <col min="4" max="4" width="2.765625" style="71" customWidth="1"/>
    <col min="5" max="5" width="8.84375" style="71"/>
    <col min="6" max="6" width="2.23046875" style="71" customWidth="1"/>
    <col min="7" max="16384" width="8.84375" style="71"/>
  </cols>
  <sheetData>
    <row r="1" spans="1:8" s="61" customFormat="1" ht="19">
      <c r="A1" s="60" t="s">
        <v>24</v>
      </c>
      <c r="B1" s="60"/>
      <c r="C1" s="62"/>
      <c r="D1" s="62"/>
      <c r="E1" s="62"/>
    </row>
    <row r="2" spans="1:8" s="61" customFormat="1" ht="21.5" customHeight="1">
      <c r="A2" s="18" t="s">
        <v>52</v>
      </c>
      <c r="B2" s="46"/>
      <c r="D2" s="22"/>
      <c r="E2" s="22"/>
    </row>
    <row r="3" spans="1:8" s="63" customFormat="1" ht="51" customHeight="1">
      <c r="A3" s="47" t="s">
        <v>35</v>
      </c>
      <c r="B3" s="37" t="s">
        <v>67</v>
      </c>
      <c r="C3" s="42"/>
    </row>
    <row r="4" spans="1:8" s="61" customFormat="1" ht="12.5">
      <c r="A4" s="1" t="s">
        <v>36</v>
      </c>
      <c r="B4" s="23">
        <v>0</v>
      </c>
      <c r="C4" s="64"/>
      <c r="D4" s="65"/>
      <c r="E4" s="66"/>
      <c r="G4" s="66"/>
      <c r="H4" s="66"/>
    </row>
    <row r="5" spans="1:8" s="61" customFormat="1" ht="12.5">
      <c r="A5" s="1" t="s">
        <v>0</v>
      </c>
      <c r="B5" s="23">
        <v>0</v>
      </c>
      <c r="C5" s="64"/>
      <c r="D5" s="65"/>
      <c r="E5" s="66"/>
      <c r="G5" s="66"/>
      <c r="H5" s="66"/>
    </row>
    <row r="6" spans="1:8" s="61" customFormat="1" ht="12.5">
      <c r="A6" s="1" t="s">
        <v>1</v>
      </c>
      <c r="B6" s="23">
        <v>0</v>
      </c>
      <c r="C6" s="64"/>
      <c r="D6" s="65"/>
      <c r="E6" s="66"/>
      <c r="G6" s="66"/>
      <c r="H6" s="66"/>
    </row>
    <row r="7" spans="1:8" s="61" customFormat="1" ht="12.5">
      <c r="A7" s="1" t="s">
        <v>37</v>
      </c>
      <c r="B7" s="23">
        <v>0</v>
      </c>
      <c r="C7" s="64"/>
      <c r="D7" s="65"/>
      <c r="E7" s="66"/>
      <c r="G7" s="66"/>
      <c r="H7" s="66"/>
    </row>
    <row r="8" spans="1:8" s="61" customFormat="1" ht="12.5">
      <c r="A8" s="1" t="s">
        <v>38</v>
      </c>
      <c r="B8" s="23">
        <v>0</v>
      </c>
      <c r="C8" s="64"/>
      <c r="D8" s="65"/>
      <c r="E8" s="66"/>
      <c r="G8" s="66"/>
      <c r="H8" s="66"/>
    </row>
    <row r="9" spans="1:8" s="61" customFormat="1" ht="12.5">
      <c r="A9" s="1" t="s">
        <v>39</v>
      </c>
      <c r="B9" s="23">
        <v>0</v>
      </c>
      <c r="C9" s="64"/>
      <c r="D9" s="65"/>
      <c r="E9" s="66"/>
      <c r="G9" s="66"/>
      <c r="H9" s="66"/>
    </row>
    <row r="10" spans="1:8" s="61" customFormat="1" ht="12.5">
      <c r="A10" s="1" t="s">
        <v>2</v>
      </c>
      <c r="B10" s="23">
        <v>0</v>
      </c>
      <c r="C10" s="64"/>
      <c r="D10" s="65"/>
      <c r="E10" s="66"/>
      <c r="G10" s="66"/>
      <c r="H10" s="66"/>
    </row>
    <row r="11" spans="1:8" s="61" customFormat="1" ht="12.5">
      <c r="A11" s="1" t="s">
        <v>3</v>
      </c>
      <c r="B11" s="23">
        <v>0</v>
      </c>
      <c r="C11" s="64"/>
      <c r="D11" s="65"/>
      <c r="E11" s="66"/>
      <c r="G11" s="66"/>
      <c r="H11" s="66"/>
    </row>
    <row r="12" spans="1:8" s="61" customFormat="1" ht="12.5">
      <c r="A12" s="1" t="s">
        <v>40</v>
      </c>
      <c r="B12" s="23">
        <v>0</v>
      </c>
      <c r="C12" s="64"/>
      <c r="D12" s="65"/>
      <c r="E12" s="66"/>
      <c r="G12" s="66"/>
      <c r="H12" s="66"/>
    </row>
    <row r="13" spans="1:8" s="61" customFormat="1" ht="12.5">
      <c r="A13" s="1" t="s">
        <v>41</v>
      </c>
      <c r="B13" s="23">
        <v>0</v>
      </c>
      <c r="C13" s="64"/>
      <c r="D13" s="65"/>
      <c r="E13" s="66"/>
      <c r="G13" s="66"/>
      <c r="H13" s="66"/>
    </row>
    <row r="14" spans="1:8" s="61" customFormat="1" ht="12.5">
      <c r="A14" s="1" t="s">
        <v>42</v>
      </c>
      <c r="B14" s="23">
        <v>0</v>
      </c>
      <c r="C14" s="64"/>
      <c r="D14" s="65"/>
      <c r="E14" s="66"/>
      <c r="G14" s="66"/>
      <c r="H14" s="66"/>
    </row>
    <row r="15" spans="1:8" s="61" customFormat="1" ht="12.5">
      <c r="A15" s="1" t="s">
        <v>43</v>
      </c>
      <c r="B15" s="23">
        <v>0</v>
      </c>
      <c r="C15" s="64"/>
      <c r="D15" s="65"/>
      <c r="E15" s="66"/>
      <c r="G15" s="66"/>
      <c r="H15" s="66"/>
    </row>
    <row r="16" spans="1:8" s="61" customFormat="1" ht="12.5">
      <c r="A16" s="1" t="s">
        <v>44</v>
      </c>
      <c r="B16" s="23">
        <v>0</v>
      </c>
      <c r="C16" s="64"/>
      <c r="D16" s="65"/>
      <c r="E16" s="66"/>
      <c r="G16" s="66"/>
      <c r="H16" s="66"/>
    </row>
    <row r="17" spans="1:8" s="61" customFormat="1" ht="12.5">
      <c r="A17" s="1" t="s">
        <v>45</v>
      </c>
      <c r="B17" s="23">
        <v>0</v>
      </c>
      <c r="C17" s="64"/>
      <c r="D17" s="65"/>
      <c r="E17" s="66"/>
      <c r="G17" s="66"/>
      <c r="H17" s="66"/>
    </row>
    <row r="18" spans="1:8" s="61" customFormat="1" ht="12.5">
      <c r="A18" s="1" t="s">
        <v>4</v>
      </c>
      <c r="B18" s="23">
        <v>0</v>
      </c>
      <c r="C18" s="64"/>
      <c r="D18" s="65"/>
      <c r="E18" s="66"/>
      <c r="G18" s="66"/>
      <c r="H18" s="66"/>
    </row>
    <row r="19" spans="1:8" s="61" customFormat="1" ht="12.5">
      <c r="A19" s="1" t="s">
        <v>46</v>
      </c>
      <c r="B19" s="23">
        <v>0</v>
      </c>
      <c r="C19" s="64"/>
      <c r="D19" s="65"/>
      <c r="E19" s="66"/>
      <c r="G19" s="66"/>
      <c r="H19" s="66"/>
    </row>
    <row r="20" spans="1:8" s="61" customFormat="1" ht="12.5">
      <c r="A20" s="1" t="s">
        <v>47</v>
      </c>
      <c r="B20" s="23">
        <v>0</v>
      </c>
      <c r="C20" s="64"/>
      <c r="D20" s="65"/>
      <c r="E20" s="66"/>
      <c r="G20" s="66"/>
      <c r="H20" s="66"/>
    </row>
    <row r="21" spans="1:8" s="61" customFormat="1" ht="12.5">
      <c r="A21" s="1" t="s">
        <v>5</v>
      </c>
      <c r="B21" s="23">
        <v>0</v>
      </c>
      <c r="C21" s="64"/>
      <c r="D21" s="65"/>
      <c r="E21" s="66"/>
      <c r="G21" s="66"/>
      <c r="H21" s="66"/>
    </row>
    <row r="22" spans="1:8" s="61" customFormat="1" ht="12.5">
      <c r="A22" s="1" t="s">
        <v>6</v>
      </c>
      <c r="B22" s="23">
        <v>0</v>
      </c>
      <c r="C22" s="64"/>
      <c r="D22" s="65"/>
      <c r="E22" s="66"/>
      <c r="G22" s="66"/>
      <c r="H22" s="66"/>
    </row>
    <row r="23" spans="1:8" s="61" customFormat="1" ht="12.5">
      <c r="A23" s="1" t="s">
        <v>48</v>
      </c>
      <c r="B23" s="23">
        <v>0</v>
      </c>
      <c r="C23" s="64"/>
      <c r="D23" s="65"/>
      <c r="E23" s="66"/>
      <c r="G23" s="66"/>
      <c r="H23" s="66"/>
    </row>
    <row r="24" spans="1:8" s="61" customFormat="1" ht="12.5">
      <c r="A24" s="1" t="s">
        <v>49</v>
      </c>
      <c r="B24" s="23">
        <v>0</v>
      </c>
      <c r="C24" s="64"/>
      <c r="D24" s="65"/>
      <c r="E24" s="66"/>
      <c r="G24" s="66"/>
      <c r="H24" s="66"/>
    </row>
    <row r="25" spans="1:8" s="61" customFormat="1" ht="12.5">
      <c r="A25" s="45" t="s">
        <v>50</v>
      </c>
      <c r="B25" s="67">
        <v>0</v>
      </c>
      <c r="C25" s="64"/>
      <c r="D25" s="65"/>
      <c r="E25" s="66"/>
      <c r="G25" s="66"/>
      <c r="H25" s="66"/>
    </row>
    <row r="26" spans="1:8" s="63" customFormat="1" ht="15.75" customHeight="1">
      <c r="A26" s="179" t="s">
        <v>51</v>
      </c>
      <c r="B26" s="68">
        <v>0</v>
      </c>
      <c r="C26" s="68"/>
      <c r="D26" s="69"/>
      <c r="E26" s="70"/>
      <c r="G26" s="66"/>
      <c r="H26" s="66"/>
    </row>
    <row r="27" spans="1:8" s="61" customFormat="1" ht="12.5">
      <c r="A27" s="1"/>
    </row>
    <row r="28" spans="1:8">
      <c r="A28" s="49"/>
    </row>
  </sheetData>
  <conditionalFormatting sqref="C2 B26:C26">
    <cfRule type="expression" dxfId="121" priority="4" stopIfTrue="1">
      <formula>#REF!&gt;0</formula>
    </cfRule>
  </conditionalFormatting>
  <conditionalFormatting sqref="E26">
    <cfRule type="expression" dxfId="120" priority="5" stopIfTrue="1">
      <formula>#REF!&gt;1</formula>
    </cfRule>
  </conditionalFormatting>
  <conditionalFormatting sqref="D26">
    <cfRule type="expression" dxfId="119" priority="6" stopIfTrue="1">
      <formula>#REF!&gt;2</formula>
    </cfRule>
  </conditionalFormatting>
  <conditionalFormatting sqref="B2">
    <cfRule type="expression" dxfId="118" priority="2" stopIfTrue="1">
      <formula>#REF!&gt;0</formula>
    </cfRule>
  </conditionalFormatting>
  <pageMargins left="0.75" right="0.75" top="1" bottom="1" header="0.5" footer="0.5"/>
  <pageSetup paperSize="9" scale="85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E53"/>
  <sheetViews>
    <sheetView showGridLines="0" zoomScale="80" zoomScaleNormal="80" workbookViewId="0"/>
  </sheetViews>
  <sheetFormatPr defaultRowHeight="15.5"/>
  <cols>
    <col min="1" max="1" width="25" style="4" customWidth="1"/>
    <col min="2" max="2" width="17.07421875" style="4" customWidth="1"/>
    <col min="3" max="3" width="14.15234375" style="4" bestFit="1" customWidth="1"/>
    <col min="4" max="4" width="6.4609375" style="4" bestFit="1" customWidth="1"/>
    <col min="5" max="5" width="7.61328125" style="4" bestFit="1" customWidth="1"/>
    <col min="6" max="16384" width="9.23046875" style="4"/>
  </cols>
  <sheetData>
    <row r="1" spans="1:5" s="73" customFormat="1" ht="19" customHeight="1">
      <c r="A1" s="60" t="s">
        <v>25</v>
      </c>
      <c r="B1" s="72"/>
      <c r="C1" s="72"/>
      <c r="D1" s="72"/>
      <c r="E1" s="72"/>
    </row>
    <row r="2" spans="1:5" s="1" customFormat="1" ht="21.5" customHeight="1">
      <c r="A2" s="18" t="s">
        <v>52</v>
      </c>
      <c r="B2" s="45"/>
      <c r="C2" s="45"/>
      <c r="D2" s="45"/>
      <c r="E2" s="46"/>
    </row>
    <row r="3" spans="1:5" s="55" customFormat="1" ht="46" customHeight="1">
      <c r="A3" s="47" t="s">
        <v>35</v>
      </c>
      <c r="B3" s="37" t="s">
        <v>68</v>
      </c>
      <c r="C3" s="37" t="s">
        <v>69</v>
      </c>
      <c r="D3" s="37" t="s">
        <v>70</v>
      </c>
      <c r="E3" s="37" t="s">
        <v>55</v>
      </c>
    </row>
    <row r="4" spans="1:5" s="1" customFormat="1" ht="12.5">
      <c r="A4" s="1" t="s">
        <v>36</v>
      </c>
      <c r="B4" s="16">
        <v>148167730.00804096</v>
      </c>
      <c r="C4" s="17">
        <v>159692280.17894202</v>
      </c>
      <c r="D4" s="17">
        <v>11524550.17090106</v>
      </c>
      <c r="E4" s="74">
        <v>7.7780432826200618E-2</v>
      </c>
    </row>
    <row r="5" spans="1:5" s="1" customFormat="1" ht="12.5">
      <c r="A5" s="1" t="s">
        <v>0</v>
      </c>
      <c r="B5" s="16">
        <v>264635330.34842569</v>
      </c>
      <c r="C5" s="17">
        <v>285014085.38950771</v>
      </c>
      <c r="D5" s="17">
        <v>20378755.041082025</v>
      </c>
      <c r="E5" s="74">
        <v>7.7006932574916698E-2</v>
      </c>
    </row>
    <row r="6" spans="1:5" s="1" customFormat="1" ht="12.5">
      <c r="A6" s="1" t="s">
        <v>1</v>
      </c>
      <c r="B6" s="16">
        <v>239224980.63642719</v>
      </c>
      <c r="C6" s="17">
        <v>258254030.75144508</v>
      </c>
      <c r="D6" s="17">
        <v>19029050.115017891</v>
      </c>
      <c r="E6" s="74">
        <v>7.9544577929920021E-2</v>
      </c>
    </row>
    <row r="7" spans="1:5" s="1" customFormat="1" ht="12.5">
      <c r="A7" s="1" t="s">
        <v>37</v>
      </c>
      <c r="B7" s="16">
        <v>215751600.27307901</v>
      </c>
      <c r="C7" s="17">
        <v>232882359.76695374</v>
      </c>
      <c r="D7" s="17">
        <v>17130759.493874729</v>
      </c>
      <c r="E7" s="74">
        <v>7.9400382069899605E-2</v>
      </c>
    </row>
    <row r="8" spans="1:5" s="1" customFormat="1" ht="12.5">
      <c r="A8" s="1" t="s">
        <v>38</v>
      </c>
      <c r="B8" s="16">
        <v>298689286.01262963</v>
      </c>
      <c r="C8" s="17">
        <v>327769719.51773119</v>
      </c>
      <c r="D8" s="17">
        <v>29080433.505101562</v>
      </c>
      <c r="E8" s="74">
        <v>9.7360149382364994E-2</v>
      </c>
    </row>
    <row r="9" spans="1:5" s="1" customFormat="1" ht="12.5">
      <c r="A9" s="1" t="s">
        <v>39</v>
      </c>
      <c r="B9" s="16">
        <v>265412678.97717109</v>
      </c>
      <c r="C9" s="17">
        <v>286508436.3477273</v>
      </c>
      <c r="D9" s="17">
        <v>21095757.370556206</v>
      </c>
      <c r="E9" s="74">
        <v>7.9482854594036603E-2</v>
      </c>
    </row>
    <row r="10" spans="1:5" s="1" customFormat="1" ht="12.5">
      <c r="A10" s="1" t="s">
        <v>2</v>
      </c>
      <c r="B10" s="16">
        <v>280031698.07057542</v>
      </c>
      <c r="C10" s="17">
        <v>301932595.80537754</v>
      </c>
      <c r="D10" s="17">
        <v>21900897.734802127</v>
      </c>
      <c r="E10" s="74">
        <v>7.8208638113827098E-2</v>
      </c>
    </row>
    <row r="11" spans="1:5" s="1" customFormat="1" ht="12.5">
      <c r="A11" s="1" t="s">
        <v>3</v>
      </c>
      <c r="B11" s="16">
        <v>154802030.5062522</v>
      </c>
      <c r="C11" s="17">
        <v>166372336.69730154</v>
      </c>
      <c r="D11" s="17">
        <v>11570306.191049337</v>
      </c>
      <c r="E11" s="74">
        <v>7.4742599649440855E-2</v>
      </c>
    </row>
    <row r="12" spans="1:5" s="1" customFormat="1" ht="12.5">
      <c r="A12" s="1" t="s">
        <v>40</v>
      </c>
      <c r="B12" s="16">
        <v>258848836.83322829</v>
      </c>
      <c r="C12" s="17">
        <v>279063870.95123118</v>
      </c>
      <c r="D12" s="17">
        <v>20215034.118002892</v>
      </c>
      <c r="E12" s="74">
        <v>7.8095904796462653E-2</v>
      </c>
    </row>
    <row r="13" spans="1:5" s="1" customFormat="1" ht="12.5">
      <c r="A13" s="1" t="s">
        <v>41</v>
      </c>
      <c r="B13" s="16">
        <v>391959926.2779718</v>
      </c>
      <c r="C13" s="17">
        <v>422877892.50944674</v>
      </c>
      <c r="D13" s="17">
        <v>30917966.231474936</v>
      </c>
      <c r="E13" s="74">
        <v>7.8880426693284975E-2</v>
      </c>
    </row>
    <row r="14" spans="1:5" s="1" customFormat="1" ht="12.5">
      <c r="A14" s="1" t="s">
        <v>42</v>
      </c>
      <c r="B14" s="16">
        <v>484440675.70546746</v>
      </c>
      <c r="C14" s="17">
        <v>523207127.44653463</v>
      </c>
      <c r="D14" s="17">
        <v>38766451.741067171</v>
      </c>
      <c r="E14" s="74">
        <v>8.0023114666441811E-2</v>
      </c>
    </row>
    <row r="15" spans="1:5" s="1" customFormat="1" ht="12.5">
      <c r="A15" s="1" t="s">
        <v>43</v>
      </c>
      <c r="B15" s="16">
        <v>306371570.62452859</v>
      </c>
      <c r="C15" s="17">
        <v>330161882.11128068</v>
      </c>
      <c r="D15" s="17">
        <v>23790311.486752093</v>
      </c>
      <c r="E15" s="74">
        <v>7.7651824672427372E-2</v>
      </c>
    </row>
    <row r="16" spans="1:5" s="1" customFormat="1" ht="12.5">
      <c r="A16" s="1" t="s">
        <v>44</v>
      </c>
      <c r="B16" s="16">
        <v>290404199.25316077</v>
      </c>
      <c r="C16" s="17">
        <v>313658386.51661563</v>
      </c>
      <c r="D16" s="17">
        <v>23254187.263454854</v>
      </c>
      <c r="E16" s="74">
        <v>8.0075244515259034E-2</v>
      </c>
    </row>
    <row r="17" spans="1:5" s="1" customFormat="1" ht="12.5">
      <c r="A17" s="1" t="s">
        <v>45</v>
      </c>
      <c r="B17" s="16">
        <v>257077045.4261854</v>
      </c>
      <c r="C17" s="17">
        <v>278710964.7586543</v>
      </c>
      <c r="D17" s="17">
        <v>21633919.332468897</v>
      </c>
      <c r="E17" s="74">
        <v>8.4153446281459807E-2</v>
      </c>
    </row>
    <row r="18" spans="1:5" s="1" customFormat="1" ht="12.5">
      <c r="A18" s="1" t="s">
        <v>4</v>
      </c>
      <c r="B18" s="16">
        <v>515846924.14965451</v>
      </c>
      <c r="C18" s="17">
        <v>557534644.41166079</v>
      </c>
      <c r="D18" s="17">
        <v>41687720.262006283</v>
      </c>
      <c r="E18" s="74">
        <v>8.0814129755113331E-2</v>
      </c>
    </row>
    <row r="19" spans="1:5" s="1" customFormat="1" ht="12.5">
      <c r="A19" s="1" t="s">
        <v>46</v>
      </c>
      <c r="B19" s="16">
        <v>128437774.23066534</v>
      </c>
      <c r="C19" s="17">
        <v>138749976.78122652</v>
      </c>
      <c r="D19" s="17">
        <v>10312202.550561175</v>
      </c>
      <c r="E19" s="74">
        <v>8.0289483466454148E-2</v>
      </c>
    </row>
    <row r="20" spans="1:5" s="1" customFormat="1" ht="12.5">
      <c r="A20" s="1" t="s">
        <v>47</v>
      </c>
      <c r="B20" s="16">
        <v>379882926.22689581</v>
      </c>
      <c r="C20" s="17">
        <v>408420143.47677231</v>
      </c>
      <c r="D20" s="17">
        <v>28537217.249876499</v>
      </c>
      <c r="E20" s="74">
        <v>7.5121084101663044E-2</v>
      </c>
    </row>
    <row r="21" spans="1:5" s="1" customFormat="1" ht="12.5">
      <c r="A21" s="1" t="s">
        <v>5</v>
      </c>
      <c r="B21" s="16">
        <v>151082921.26369885</v>
      </c>
      <c r="C21" s="16">
        <v>162714065.74254975</v>
      </c>
      <c r="D21" s="16">
        <v>11631144.478850901</v>
      </c>
      <c r="E21" s="24">
        <v>7.6985170670283778E-2</v>
      </c>
    </row>
    <row r="22" spans="1:5" s="1" customFormat="1" ht="12.5">
      <c r="A22" s="1" t="s">
        <v>6</v>
      </c>
      <c r="B22" s="16">
        <v>195066973.31808269</v>
      </c>
      <c r="C22" s="16">
        <v>210729061.58227193</v>
      </c>
      <c r="D22" s="16">
        <v>15662088.264189243</v>
      </c>
      <c r="E22" s="24">
        <v>8.029082523698218E-2</v>
      </c>
    </row>
    <row r="23" spans="1:5" s="1" customFormat="1" ht="12.5">
      <c r="A23" s="1" t="s">
        <v>48</v>
      </c>
      <c r="B23" s="16">
        <v>167708754.59427887</v>
      </c>
      <c r="C23" s="16">
        <v>181778478.62314323</v>
      </c>
      <c r="D23" s="16">
        <v>14069724.028864354</v>
      </c>
      <c r="E23" s="24">
        <v>8.3893795901721649E-2</v>
      </c>
    </row>
    <row r="24" spans="1:5" s="1" customFormat="1" ht="12.5">
      <c r="A24" s="1" t="s">
        <v>49</v>
      </c>
      <c r="B24" s="16">
        <v>327071234.47109407</v>
      </c>
      <c r="C24" s="16">
        <v>355435915.16820198</v>
      </c>
      <c r="D24" s="16">
        <v>28364680.697107911</v>
      </c>
      <c r="E24" s="24">
        <v>8.6723250801851628E-2</v>
      </c>
    </row>
    <row r="25" spans="1:5" s="1" customFormat="1" ht="12.5">
      <c r="A25" s="1" t="s">
        <v>50</v>
      </c>
      <c r="B25" s="16">
        <v>697816328.79247725</v>
      </c>
      <c r="C25" s="16">
        <v>763975894.4654144</v>
      </c>
      <c r="D25" s="16">
        <v>66159565.672937155</v>
      </c>
      <c r="E25" s="24">
        <v>9.480942612423772E-2</v>
      </c>
    </row>
    <row r="26" spans="1:5" s="42" customFormat="1" ht="15.75" customHeight="1">
      <c r="A26" s="114" t="s">
        <v>51</v>
      </c>
      <c r="B26" s="116">
        <v>6418731425.9999924</v>
      </c>
      <c r="C26" s="116">
        <v>6945444148.9999895</v>
      </c>
      <c r="D26" s="116">
        <v>526712722.99999928</v>
      </c>
      <c r="E26" s="180">
        <v>8.2058694786087141E-2</v>
      </c>
    </row>
    <row r="27" spans="1:5" s="1" customFormat="1" ht="12.5">
      <c r="A27" s="49"/>
    </row>
    <row r="28" spans="1:5" s="1" customFormat="1" ht="12.5"/>
    <row r="29" spans="1:5" s="1" customFormat="1" ht="12.5"/>
    <row r="30" spans="1:5" s="1" customFormat="1" ht="14">
      <c r="C30" s="75"/>
      <c r="E30" s="76"/>
    </row>
    <row r="31" spans="1:5" s="1" customFormat="1" ht="14">
      <c r="C31" s="75"/>
      <c r="E31" s="76"/>
    </row>
    <row r="32" spans="1:5" s="1" customFormat="1" ht="14">
      <c r="C32" s="75"/>
      <c r="E32" s="76"/>
    </row>
    <row r="33" spans="3:5">
      <c r="C33" s="75"/>
      <c r="D33" s="1"/>
      <c r="E33" s="76"/>
    </row>
    <row r="34" spans="3:5">
      <c r="C34" s="75"/>
      <c r="D34" s="1"/>
      <c r="E34" s="76"/>
    </row>
    <row r="35" spans="3:5">
      <c r="C35" s="75"/>
      <c r="D35" s="1"/>
      <c r="E35" s="76"/>
    </row>
    <row r="36" spans="3:5">
      <c r="C36" s="75"/>
      <c r="D36" s="1"/>
      <c r="E36" s="76"/>
    </row>
    <row r="37" spans="3:5">
      <c r="C37" s="75"/>
      <c r="D37" s="1"/>
      <c r="E37" s="76"/>
    </row>
    <row r="38" spans="3:5">
      <c r="C38" s="75"/>
      <c r="D38" s="1"/>
      <c r="E38" s="76"/>
    </row>
    <row r="39" spans="3:5">
      <c r="C39" s="75"/>
      <c r="D39" s="1"/>
      <c r="E39" s="76"/>
    </row>
    <row r="40" spans="3:5">
      <c r="C40" s="75"/>
      <c r="D40" s="1"/>
      <c r="E40" s="76"/>
    </row>
    <row r="41" spans="3:5">
      <c r="C41" s="75"/>
      <c r="D41" s="1"/>
      <c r="E41" s="76"/>
    </row>
    <row r="42" spans="3:5">
      <c r="C42" s="75"/>
      <c r="D42" s="1"/>
      <c r="E42" s="76"/>
    </row>
    <row r="43" spans="3:5">
      <c r="C43" s="75"/>
      <c r="D43" s="1"/>
      <c r="E43" s="76"/>
    </row>
    <row r="44" spans="3:5">
      <c r="C44" s="75"/>
      <c r="D44" s="1"/>
      <c r="E44" s="76"/>
    </row>
    <row r="45" spans="3:5">
      <c r="C45" s="75"/>
      <c r="D45" s="1"/>
      <c r="E45" s="76"/>
    </row>
    <row r="46" spans="3:5">
      <c r="C46" s="75"/>
      <c r="D46" s="1"/>
      <c r="E46" s="76"/>
    </row>
    <row r="47" spans="3:5">
      <c r="C47" s="75"/>
      <c r="D47" s="1"/>
      <c r="E47" s="76"/>
    </row>
    <row r="48" spans="3:5">
      <c r="C48" s="75"/>
      <c r="D48" s="1"/>
      <c r="E48" s="76"/>
    </row>
    <row r="49" spans="3:5">
      <c r="C49" s="75"/>
      <c r="D49" s="1"/>
      <c r="E49" s="76"/>
    </row>
    <row r="50" spans="3:5">
      <c r="C50" s="75"/>
      <c r="D50" s="1"/>
      <c r="E50" s="76"/>
    </row>
    <row r="51" spans="3:5">
      <c r="C51" s="1"/>
      <c r="D51" s="1"/>
      <c r="E51" s="76"/>
    </row>
    <row r="52" spans="3:5">
      <c r="D52" s="1"/>
    </row>
    <row r="53" spans="3:5">
      <c r="C53" s="53"/>
      <c r="D53" s="1"/>
    </row>
  </sheetData>
  <phoneticPr fontId="7" type="noConversion"/>
  <conditionalFormatting sqref="E2">
    <cfRule type="expression" dxfId="113" priority="1" stopIfTrue="1">
      <formula>#REF!&gt;0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A37873021</value>
    </field>
    <field name="Objective-Title">
      <value order="0">LGPFS - Provisional Local Government Settlement for 2022-23 - Tables Welsh</value>
    </field>
    <field name="Objective-Description">
      <value order="0"/>
    </field>
    <field name="Objective-CreationStamp">
      <value order="0">2021-12-17T16:38:19Z</value>
    </field>
    <field name="Objective-IsApproved">
      <value order="0">false</value>
    </field>
    <field name="Objective-IsPublished">
      <value order="0">true</value>
    </field>
    <field name="Objective-DatePublished">
      <value order="0">2021-12-20T11:58:12Z</value>
    </field>
    <field name="Objective-ModificationStamp">
      <value order="0">2021-12-20T11:58:12Z</value>
    </field>
    <field name="Objective-Owner">
      <value order="0">Caddick, Ashley (EPS - LG - FPS)</value>
    </field>
    <field name="Objective-Path">
      <value order="0">Objective Global Folder:Business File Plan:Education &amp; Public Services (EPS):Education &amp; Public Services (EPS) - Local Government - Finance Policy:1 - Save:Unitary Authority Settlement:Administration:2022-2023:Local Authorities - 2022-2023 - Unitary Authorities Settlement - Reports &amp; Outputs</value>
    </field>
    <field name="Objective-Parent">
      <value order="0">Local Authorities - 2022-2023 - Unitary Authorities Settlement - Reports &amp; Outputs</value>
    </field>
    <field name="Objective-State">
      <value order="0">Published</value>
    </field>
    <field name="Objective-VersionId">
      <value order="0">vA73833733</value>
    </field>
    <field name="Objective-Version">
      <value order="0">5.0</value>
    </field>
    <field name="Objective-VersionNumber">
      <value order="0">6</value>
    </field>
    <field name="Objective-VersionComment">
      <value order="0"/>
    </field>
    <field name="Objective-FileNumber">
      <value order="0">qA1473730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Cynnwys</vt:lpstr>
      <vt:lpstr>tbl 1a</vt:lpstr>
      <vt:lpstr>tbl 1b</vt:lpstr>
      <vt:lpstr>tbl 1c</vt:lpstr>
      <vt:lpstr>tbl 2a</vt:lpstr>
      <vt:lpstr>tbl 2b</vt:lpstr>
      <vt:lpstr>tbl 2c</vt:lpstr>
      <vt:lpstr>tbl 3</vt:lpstr>
      <vt:lpstr>tbl 4a</vt:lpstr>
      <vt:lpstr>tbl 4b</vt:lpstr>
      <vt:lpstr>tbl 4c</vt:lpstr>
      <vt:lpstr>tbl 4d</vt:lpstr>
      <vt:lpstr>tbl 5</vt:lpstr>
      <vt:lpstr>tbl 6</vt:lpstr>
      <vt:lpstr>tbl 7</vt:lpstr>
      <vt:lpstr>Tbl 8</vt:lpstr>
      <vt:lpstr>Nodiadau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Tablau</dc:title>
  <dc:creator>edwardss5</dc:creator>
  <cp:lastModifiedBy>Caddick, Ashley (EPS - LG - FPS)</cp:lastModifiedBy>
  <cp:lastPrinted>2016-10-14T12:35:10Z</cp:lastPrinted>
  <dcterms:created xsi:type="dcterms:W3CDTF">2010-10-15T11:12:03Z</dcterms:created>
  <dcterms:modified xsi:type="dcterms:W3CDTF">2021-12-20T11:58:07Z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A37873021</vt:lpwstr>
  </property>
  <property fmtid="{D5CDD505-2E9C-101B-9397-08002B2CF9AE}" pid="4" name="Objective-Title">
    <vt:lpwstr>LGPFS - Provisional Local Government Settlement for 2022-23 - Tables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2021-12-17T16:38:19Z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2021-12-20T11:58:12Z</vt:filetime>
  </property>
  <property fmtid="{D5CDD505-2E9C-101B-9397-08002B2CF9AE}" pid="10" name="Objective-ModificationStamp">
    <vt:filetime>2021-12-20T11:58:12Z</vt:filetime>
  </property>
  <property fmtid="{D5CDD505-2E9C-101B-9397-08002B2CF9AE}" pid="11" name="Objective-Owner">
    <vt:lpwstr>Caddick, Ashley (EPS - LG - FPS)</vt:lpwstr>
  </property>
  <property fmtid="{D5CDD505-2E9C-101B-9397-08002B2CF9AE}" pid="12" name="Objective-Path">
    <vt:lpwstr>Objective Global Folder:Business File Plan:Education &amp; Public Services (EPS):Education &amp; Public Services (EPS) - Local Government - Finance Policy:1 - Save:Unitary Authority Settlement:Administration:2022-2023:Local Authorities - 2022-2023 - Unitary Authorities Settlement - Reports &amp; Outputs</vt:lpwstr>
  </property>
  <property fmtid="{D5CDD505-2E9C-101B-9397-08002B2CF9AE}" pid="13" name="Objective-Parent">
    <vt:lpwstr>Local Authorities - 2022-2023 - Unitary Authorities Settlement - Reports &amp; Outputs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vA73833733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qA1473730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