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60" tabRatio="901" activeTab="0"/>
  </bookViews>
  <sheets>
    <sheet name="tbl 1a Adjusted AEF Change" sheetId="1" r:id="rId1"/>
    <sheet name="tbl 1b Unadjusted AEF Change" sheetId="2" r:id="rId2"/>
    <sheet name="tbl 1c AEF per Capita" sheetId="3" r:id="rId3"/>
    <sheet name="tbl 1d AEF Change Prov to Fin" sheetId="4" r:id="rId4"/>
    <sheet name="tbl 2a GCF (CurrYr)" sheetId="5" r:id="rId5"/>
    <sheet name="tbl 2a GCF (Indic1)" sheetId="6" state="hidden" r:id="rId6"/>
    <sheet name="tbl 2a GCF (Indic2)" sheetId="7" state="hidden" r:id="rId7"/>
    <sheet name="tbl 2b Capital Change (CurrYr)" sheetId="8" r:id="rId8"/>
    <sheet name="tbl 2b Capital Change (Indic1)" sheetId="9" state="hidden" r:id="rId9"/>
    <sheet name="tbl 2b Capital Change (Indic2)" sheetId="10" state="hidden" r:id="rId10"/>
    <sheet name="tbl 2c Capital Financing" sheetId="11" r:id="rId11"/>
    <sheet name="tbl 3 New Responsibilities" sheetId="12" state="hidden" r:id="rId12"/>
    <sheet name="tbl 4a SSA Comparison" sheetId="13" r:id="rId13"/>
    <sheet name="tbl 4b SSA Sectors (PrevYr)" sheetId="14" r:id="rId14"/>
    <sheet name="tbl 4c SSA Sectors (CurrYr)" sheetId="15" r:id="rId15"/>
    <sheet name="tbl 4d Service IBAs" sheetId="16" r:id="rId16"/>
    <sheet name="tbl 5 Indicative AEF and SSA" sheetId="17" state="hidden" r:id="rId17"/>
    <sheet name="tbl 6 Principle Council Funding" sheetId="18" r:id="rId18"/>
    <sheet name="tbl 7 OAG" sheetId="19" r:id="rId19"/>
    <sheet name="tbl 8 Transfers (PrevYr)" sheetId="20" r:id="rId20"/>
    <sheet name="tbl 9 Grants" sheetId="21" r:id="rId21"/>
    <sheet name="tbl 10 Regions" sheetId="22" state="hidden" r:id="rId22"/>
    <sheet name="tbl 11 New IBAs" sheetId="23" r:id="rId23"/>
    <sheet name="tbl 12 Schl Funding Protection" sheetId="24" state="hidden" r:id="rId24"/>
  </sheets>
  <externalReferences>
    <externalReference r:id="rId27"/>
    <externalReference r:id="rId28"/>
  </externalReferences>
  <definedNames>
    <definedName name="_xlnm.Print_Area" localSheetId="15">'tbl 4d Service IBAs'!$A$1:$Z$64</definedName>
    <definedName name="_xlnm.Print_Area" localSheetId="20">'tbl 9 Grants'!$A$1:$J$95</definedName>
    <definedName name="TransfersCurrYr">'tbl 4d Service IBAs'!$C$7:$Y$114</definedName>
    <definedName name="Year">'[2]dtaEnterParams'!$B$5</definedName>
    <definedName name="YearLess1">'[2]dtaEnterParams'!$B$8</definedName>
  </definedNames>
  <calcPr fullCalcOnLoad="1"/>
</workbook>
</file>

<file path=xl/sharedStrings.xml><?xml version="1.0" encoding="utf-8"?>
<sst xmlns="http://schemas.openxmlformats.org/spreadsheetml/2006/main" count="1055" uniqueCount="385">
  <si>
    <t>Gwynedd</t>
  </si>
  <si>
    <t>Conwy</t>
  </si>
  <si>
    <t>Powys</t>
  </si>
  <si>
    <t>Ceredigion</t>
  </si>
  <si>
    <t>Rhondda Cynon Taf</t>
  </si>
  <si>
    <t>Blaenau Gwent</t>
  </si>
  <si>
    <t>Grant</t>
  </si>
  <si>
    <t>(1)</t>
  </si>
  <si>
    <t>(2)</t>
  </si>
  <si>
    <t>(3)=(1)-(2)</t>
  </si>
  <si>
    <t>(4)</t>
  </si>
  <si>
    <t>(5)=(3)-(4)</t>
  </si>
  <si>
    <t>PSS</t>
  </si>
  <si>
    <t>AEF</t>
  </si>
  <si>
    <t>SSA</t>
  </si>
  <si>
    <r>
      <t>AEF</t>
    </r>
    <r>
      <rPr>
        <b/>
        <vertAlign val="superscript"/>
        <sz val="10"/>
        <rFont val="Arial"/>
        <family val="2"/>
      </rPr>
      <t>3</t>
    </r>
  </si>
  <si>
    <t>Awdurdod unedol</t>
  </si>
  <si>
    <t>Cyfanswm yr awdurdodau unedol</t>
  </si>
  <si>
    <t>Ynys Môn</t>
  </si>
  <si>
    <t>Sir Ddinbych</t>
  </si>
  <si>
    <t>Sir y Fflint</t>
  </si>
  <si>
    <t>Wrecsam</t>
  </si>
  <si>
    <t>Sir Benfro</t>
  </si>
  <si>
    <t>Sir Gaerfyrddin</t>
  </si>
  <si>
    <t>Abertawe</t>
  </si>
  <si>
    <t>Castell-nedd Port Talbot</t>
  </si>
  <si>
    <t>Pen-y-bont ar Ogwr</t>
  </si>
  <si>
    <t>Bro Morgannwg</t>
  </si>
  <si>
    <t>Merthyr Tudful</t>
  </si>
  <si>
    <t>Caerffili</t>
  </si>
  <si>
    <t>Tor-faen</t>
  </si>
  <si>
    <t>Sir Fynwy</t>
  </si>
  <si>
    <t>Casnewydd</t>
  </si>
  <si>
    <t>Caerdydd</t>
  </si>
  <si>
    <t>Tabl 2b: Setliad cyfalaf llywodraeth leol, yn ôl Prif Grŵp Gwariant</t>
  </si>
  <si>
    <t>Tabl 4a: Cymhariaeth o gyfanswm SSA, yn ôl awdurdod unedol</t>
  </si>
  <si>
    <t>AEF terfynol*</t>
  </si>
  <si>
    <t>% newid</t>
  </si>
  <si>
    <t>Rheng</t>
  </si>
  <si>
    <t>AEF terfynol</t>
  </si>
  <si>
    <t>AEF dros dro</t>
  </si>
  <si>
    <t>y pen (£)*</t>
  </si>
  <si>
    <t>o hwnnw:</t>
  </si>
  <si>
    <t>Benthyca</t>
  </si>
  <si>
    <t>Benthyca â</t>
  </si>
  <si>
    <t>chymorth HRA</t>
  </si>
  <si>
    <t>Grant  Cyfalaf</t>
  </si>
  <si>
    <t>Cyffredinol</t>
  </si>
  <si>
    <t>â chymorth</t>
  </si>
  <si>
    <t>heb ei neilltuo</t>
  </si>
  <si>
    <t>Cyllid Cyfalaf</t>
  </si>
  <si>
    <t>nad yw'n HRA</t>
  </si>
  <si>
    <t>Cyllid</t>
  </si>
  <si>
    <t>Cyfalaf</t>
  </si>
  <si>
    <t>Cyfanswm</t>
  </si>
  <si>
    <t>Ad-dalu</t>
  </si>
  <si>
    <t>Llog</t>
  </si>
  <si>
    <t>Ffioedd prydlesu</t>
  </si>
  <si>
    <t>Cyfanswm cyllid</t>
  </si>
  <si>
    <t xml:space="preserve"> cyfalaf SSA</t>
  </si>
  <si>
    <t>Cyllid cyfalaf ar gyfer y ddyled dybiannol:</t>
  </si>
  <si>
    <t>Grantiau penodol*</t>
  </si>
  <si>
    <t>SSA terfynol*</t>
  </si>
  <si>
    <t>Ffyrdd a</t>
  </si>
  <si>
    <t>thrafnidiaeth</t>
  </si>
  <si>
    <t>Tân</t>
  </si>
  <si>
    <t>Gwasanae-</t>
  </si>
  <si>
    <t>thau eraill</t>
  </si>
  <si>
    <t>Amddifadedd</t>
  </si>
  <si>
    <t>gwasanaeth</t>
  </si>
  <si>
    <r>
      <t>100% o sail dreth</t>
    </r>
    <r>
      <rPr>
        <b/>
        <vertAlign val="superscript"/>
        <sz val="10"/>
        <rFont val="Arial"/>
        <family val="2"/>
      </rPr>
      <t>1</t>
    </r>
  </si>
  <si>
    <t>Grant Cynnal</t>
  </si>
  <si>
    <t>Refeniw</t>
  </si>
  <si>
    <r>
      <t>Y Dreth Gyngor</t>
    </r>
    <r>
      <rPr>
        <b/>
        <vertAlign val="superscript"/>
        <sz val="10"/>
        <rFont val="Arial"/>
        <family val="2"/>
      </rPr>
      <t>2</t>
    </r>
  </si>
  <si>
    <t>Cyfraddau</t>
  </si>
  <si>
    <t>domestig wedi eu</t>
  </si>
  <si>
    <t>hailddosbarthu</t>
  </si>
  <si>
    <t>Grant Cytundeb</t>
  </si>
  <si>
    <t>Cyllid Allanol</t>
  </si>
  <si>
    <t xml:space="preserve"> Cyfun</t>
  </si>
  <si>
    <t>diwygiedig</t>
  </si>
  <si>
    <t>gwirioneddol</t>
  </si>
  <si>
    <t>Tabl 1a: Newid mewn Cyllid Allanol Cyfun, wedi’i addasu ar gyfer trosglwyddiadau, yn ôl awdurdod unedol</t>
  </si>
  <si>
    <t>Tabl 1a: Newid mewn Cyllid Allanol Cyfun, heb ei addasu ar gyfer trosglwyddiadau, yn ôl awdurdod unedol</t>
  </si>
  <si>
    <t xml:space="preserve">(1)  Mae'r cyllid cyfalaf cyffredinol wedi ei rannu i Fenthyca â Chymorth Heb ei Neilltuo (USB) a grant cyfalaf cyffredinol. </t>
  </si>
  <si>
    <t xml:space="preserve">      unig.  Byddwn yn gofyn i Gynghorau a ydynt am i unrhyw USB fod yn gymwys ar gyfer cyllid cymhorthdal HRA.</t>
  </si>
  <si>
    <t>(2)  Mae cyllid cyfalaf cyffredinol ar gyfer yr elfen Cyfrif Refeniw Tai (HRA) yn cael ei wneud drwy fenthyca â chymorth yn</t>
  </si>
  <si>
    <t xml:space="preserve">(3)  Gellir cael y cyllid cyfalaf cyffredinol ar gyfer yr elfen nad yw'n HRA o dynnu'r ffigurau HRA o'r cyfanswm yng </t>
  </si>
  <si>
    <t xml:space="preserve">      ngholofn (1). Mae'r elfen hon nad yw'n HRA yn USB a grant cyfalaf cyffredinol.</t>
  </si>
  <si>
    <t>(4)  Mae grant cyfalaf cyffredinol yn cael ei ddosbarthu yn gymesur â'r cyllid cyfalaf cyffredinol ar gyfer yr elfen nad yw'n HRA.</t>
  </si>
  <si>
    <t>(5)  Mae'r USB nad yw'n HRA yn deillio o dynnu dyraniadau'r grant cyfalaf cyffredinol o'r cyfalaf cyffredinol nad yw'n HRA.</t>
  </si>
  <si>
    <t>* Grantiau cyllid cyfalaf ar gyfer llysoedd ynadon a'r gwasanaeth prawf</t>
  </si>
  <si>
    <t>* Newidiadau i’r sylfaen ar sail cyfatebol</t>
  </si>
  <si>
    <t>3% o'r cyfanswm</t>
  </si>
  <si>
    <t>1% o'r cyfanswm</t>
  </si>
  <si>
    <t>Addysgu cyn-ysgol ac mewn ysgolion cynradd</t>
  </si>
  <si>
    <t>Addysgu mewn ysgolion uwchradd</t>
  </si>
  <si>
    <t>Addysg arbennig</t>
  </si>
  <si>
    <t>Grant Ynni Ysgolion</t>
  </si>
  <si>
    <t>Grant Arbennig Ysgolion</t>
  </si>
  <si>
    <t>Gwasanaethau cludiant ysgolion cynradd</t>
  </si>
  <si>
    <t>Gwasanaethau cludiant ysgolion uwchradd</t>
  </si>
  <si>
    <t>Y Mesur Teithio gan Ddysgwyr</t>
  </si>
  <si>
    <t>Prydau ysgol</t>
  </si>
  <si>
    <t>Gweinyddu addysg</t>
  </si>
  <si>
    <t>Gwasanaethau ieuenctid</t>
  </si>
  <si>
    <t>£000oedd</t>
  </si>
  <si>
    <t>(£000oedd)</t>
  </si>
  <si>
    <t>£m</t>
  </si>
  <si>
    <t>* Mae’r cyfansymiau sector hyn yn yr Asesiad o Wariant Safonol yn destun nifer o addasiadau a nodir yn Nhabl 8</t>
  </si>
  <si>
    <t>Asesiadau Perthnasol wedi’u Seilio ar Ddangosyddion</t>
  </si>
  <si>
    <t>Cyfran dybiedig y dreth gyngor</t>
  </si>
  <si>
    <t>Cyfran o'r Asesiad o Wariant Safonol a ariennir drwy'r Grant Cynnal Refeniw ac incwm yr Ardreth Annomestig</t>
  </si>
  <si>
    <t>Asesiad Cyfun wedi'i Seilio ar Ddangosyddion ar ôl gostyngiad o 3%</t>
  </si>
  <si>
    <t>1. Cyfran dybiedig y dreth gyngor yw 20.4%</t>
  </si>
  <si>
    <t>2. Heb gynnwys elfen dybiedig y dreth gyngor</t>
  </si>
  <si>
    <t>3. O Lyfr Gwyrdd 2010-11</t>
  </si>
  <si>
    <t>Newid</t>
  </si>
  <si>
    <t>Grŵp gwariant</t>
  </si>
  <si>
    <t>Grant/GCF - Cyllideb</t>
  </si>
  <si>
    <t>Addysgu meithrin ac mewn ysgolion cynradd, a gwasanaethau eraill</t>
  </si>
  <si>
    <t>Addysgu mewn ysgolion uwchradd, a gwasanaethau eraill</t>
  </si>
  <si>
    <t>Gwasanaethau cludiant meithrin ac ysgolion cynradd</t>
  </si>
  <si>
    <t>Addysg oedolion ac addysg barhaus</t>
  </si>
  <si>
    <t>Addysg oedolion ac addysg barhaus - trafnidiaeth</t>
  </si>
  <si>
    <t>Plant a phobl ifanc</t>
  </si>
  <si>
    <t>Gofal preswyl a gofal cartref i oedolion hŷn</t>
  </si>
  <si>
    <t>Gwasanaethau cymdeithasol personol i oedolion iau</t>
  </si>
  <si>
    <t>Gweinyddu Gwasanaethau Cymdeithasol Personol</t>
  </si>
  <si>
    <t>Tocynnau Teithio Rhatach</t>
  </si>
  <si>
    <t>Goleuadau stryd</t>
  </si>
  <si>
    <t>Cynnal a chadw ffyrdd</t>
  </si>
  <si>
    <t>Cymorth refeniw trafnidiaeth gyhoeddus</t>
  </si>
  <si>
    <t>Addysg diogelwch ar y ffyrdd a llwybrau diogel</t>
  </si>
  <si>
    <t>Y Gwasanaeth Tân</t>
  </si>
  <si>
    <t>Cofrestru Etholiadol</t>
  </si>
  <si>
    <t>Mynwentydd ac amlosgfeydd</t>
  </si>
  <si>
    <t>Diogelu'r arfordir</t>
  </si>
  <si>
    <t>Iechyd yr amgylchedd arall ac iechyd porthladdoedd</t>
  </si>
  <si>
    <t>Cynllunio</t>
  </si>
  <si>
    <t>Casglu sbwriel</t>
  </si>
  <si>
    <t>Gwasanaethau Diwylliannol</t>
  </si>
  <si>
    <t>Datblygu Economaidd</t>
  </si>
  <si>
    <t>Gwasanaethau Llyfrgell</t>
  </si>
  <si>
    <t>Gwasanaethau eraill</t>
  </si>
  <si>
    <t>Hamdden</t>
  </si>
  <si>
    <t>Gweinyddu cyffredinol</t>
  </si>
  <si>
    <t>Gweinyddu’r dreth gyngor</t>
  </si>
  <si>
    <t>Tai nad ydynt yn rhai’r Cyfrif Refeniw Tai</t>
  </si>
  <si>
    <t>Draenio</t>
  </si>
  <si>
    <t>Parciau Cenedlaethol</t>
  </si>
  <si>
    <t>Glanhau Strydoedd</t>
  </si>
  <si>
    <t>Diogelwch bwyd</t>
  </si>
  <si>
    <t>Gwaredu sbwriel</t>
  </si>
  <si>
    <t>Diogelu defnyddwyr</t>
  </si>
  <si>
    <t>Y Grant Amddifadedd</t>
  </si>
  <si>
    <t>Canlyniadau</t>
  </si>
  <si>
    <t>Cyllideb Atodol</t>
  </si>
  <si>
    <t>Tabl 9: Rhestr a symiau amcangyfrifedig o Grantiau ar gyfer gyfan Cymru</t>
  </si>
  <si>
    <t>Enw'r grant presennol</t>
  </si>
  <si>
    <t>x</t>
  </si>
  <si>
    <t>Camddefnyddio Sylweddau</t>
  </si>
  <si>
    <t>Cyllid Cyfalaf Cyffredinol</t>
  </si>
  <si>
    <t>CyMAL</t>
  </si>
  <si>
    <t>CYFANSWM SETLIAD CYFALAF ALL</t>
  </si>
  <si>
    <t>Ardaloedd Adnewyddu – Grant Cyfalaf</t>
  </si>
  <si>
    <t>Cyllid Cyfalaf Cyffredinol - Tai</t>
  </si>
  <si>
    <t>Cyllid Cyfalaf Cyffredinol - Adfywio &amp; Gwasanaethau Lleol Eraill</t>
  </si>
  <si>
    <t>Rheoli Perygl Llifogydd &amp; cyfalaf dwr</t>
  </si>
  <si>
    <t>Strategaeth Gwastraff</t>
  </si>
  <si>
    <t>Cyllid Cyfalaf Cyffredinol - Datblygu Cynaliadwy &amp; Amgylchedd</t>
  </si>
  <si>
    <t>Cyllid Cyfalaf Cyffredinol - Llifogydd a'r Arfordir</t>
  </si>
  <si>
    <t>Safleoedd Sipsiwn-Teithwyr</t>
  </si>
  <si>
    <t>Ddrafft</t>
  </si>
  <si>
    <t>Trosglwyddo allan:</t>
  </si>
  <si>
    <r>
      <t xml:space="preserve">* </t>
    </r>
    <r>
      <rPr>
        <i/>
        <sz val="11"/>
        <rFont val="Arial"/>
        <family val="2"/>
      </rPr>
      <t>Rhaid dal ystyriaeth at gynlluniau Grant trefnwyd i orffen ar 31/03/12 pan wneud cymhariaeth at gwahaniaethau blynyddol.</t>
    </r>
  </si>
  <si>
    <t>Nodiadau:</t>
  </si>
  <si>
    <t>1. Mae'r gostyngiad yn adlewyrchu'r dull graddol i'r diweddiad ar y Grant Trafnidiaeth (GT), cynigion diwygiedig ar gyfer TG gan Awdurdodau Lleol, ac adolygiad o Grantiau Diogelwch Ffyrdd sy'n cael eu rhannu nawr rhwng Refeniw a Chyfalaf - gyda lefel gyllido gyffredinol sy'n weddill sefydlog. Mae hyn yn cynnwys ystyriaeth o arian yr UE botensial eto i gael eu sicrhau.</t>
  </si>
  <si>
    <t>2.  Bydd cadarnhad terfynol o dyraniadau'r gyllideb Trafnidiaeth yn dibynnu ar y casgliad a cyhoeddiad yr adolygiad blaenoriaethu ar gyfer y Cynllun Trafnidiaeth Cenedlaethol gan y Gweinidog. Felly, mae'r ffigurau hyn yn ddangosol.</t>
  </si>
  <si>
    <t>3.  Mae'r Lwfans Atgyweiriadau Mawr wedi cael ei ostwng o flynyddoedd cynharach. Mae'r gwahaniaeth yn cael ei dalu i landlordiaid cymdeithasol cofrestredig yn dilyn trosglwyddo stoc tai.</t>
  </si>
  <si>
    <t xml:space="preserve">4.  O 2011-2012, cymorth ar gyfer buddsoddiad cyfalaf ym mhob sector (Awdurdodau Lleol, Ysgolion, ysgol wirfoddol a gynorthwyir, Sefydliadau Addysg Bellach a Sefydliadau Addysg Uwch) yn cael ei ddarparu drwy Gronfa Cyfalaf Sengl. Felly, y ffigur a ddarperir uchod yw'r gyllideb gyfalaf cyfanswm sydd ar gael i gefnogi'r holl sectorau addysg mewn perthynas â buddsoddiad cyfalaf yn y dyfodol.
</t>
  </si>
  <si>
    <t>Noder:</t>
  </si>
  <si>
    <t>DELETE FOR THE 2013-14 SETTLEMENT BECAUSE IT IS ONLY A 2 YEAR SETTLEMENT</t>
  </si>
  <si>
    <t>Llwybrau Diogel mewn Cymunedau</t>
  </si>
  <si>
    <t>Riogelwch ar y ffyrdd</t>
  </si>
  <si>
    <t>Grant Trafnidiaeth</t>
  </si>
  <si>
    <t xml:space="preserve"> </t>
  </si>
  <si>
    <t>Cwm Taf</t>
  </si>
  <si>
    <t>Gwent</t>
  </si>
  <si>
    <t xml:space="preserve">Dyma uchafswm yr hawl yn ôl awdurdod.  Mae'r symiau gwirioneddol a roddwyd i awdurdodau yn dibynnu ar berfformiad.
</t>
  </si>
  <si>
    <t xml:space="preserve">Tabl 10: Dosbarthiad dangosol Cyllid Cydweithio Rhanbarthol </t>
  </si>
  <si>
    <t>Ardal Cydweithio Rhanbarthol</t>
  </si>
  <si>
    <t>Cydweithio</t>
  </si>
  <si>
    <t>Rhanbarthol</t>
  </si>
  <si>
    <t>Cyfran</t>
  </si>
  <si>
    <t>Nodyn:</t>
  </si>
  <si>
    <t xml:space="preserve">Yn seiliedig ar Asesiad o Wariant Safonol cyfredol 2013-14 . 
Ffigurau dangosol fel enghreifftiau yw'r rhain. </t>
  </si>
  <si>
    <t>Gogledd Cymru</t>
  </si>
  <si>
    <t>Y Canolbarth a'r Gorllewin</t>
  </si>
  <si>
    <t>Y Bae Gorllewinol</t>
  </si>
  <si>
    <t>Caerdydd a'r Fro</t>
  </si>
  <si>
    <t>Cymru</t>
  </si>
  <si>
    <t>Lleihau Cymhorthdal ​​Gweinyddu'r Cynllun Treth y Cyngor</t>
  </si>
  <si>
    <t>Gwasanaethau</t>
  </si>
  <si>
    <t>Ysgolion</t>
  </si>
  <si>
    <t>DELETE 2016-17 columns FOR THE 2014-15 SETTLEMENT BECAUSE IT IS ONLY A 2 YEAR SETTLEMENT</t>
  </si>
  <si>
    <t>Trosglwyddiadau i mewn:</t>
  </si>
  <si>
    <t>Cynllun Gostyngiadau’r Dreth Gyngor</t>
  </si>
  <si>
    <t xml:space="preserve">Menter Cyllid Preifat </t>
  </si>
  <si>
    <t>Pecyn Gwella Camau Cyntaf - Cyllid Ychwanegol</t>
  </si>
  <si>
    <t>Grant Consortiwm Trafnidiaeth Rhanbarthol</t>
  </si>
  <si>
    <t>Arall</t>
  </si>
  <si>
    <t>Addysg -</t>
  </si>
  <si>
    <t>Menter Fenthyca Llywodraeth Leol - Gwella Priffyrdd</t>
  </si>
  <si>
    <t>Cynllun Gostyngiadau’r  Dreth Gyngor – Cymhorthdal  Gweinyddu</t>
  </si>
  <si>
    <t>LLYWODRAETH LEOL A CHYMUNEDAU</t>
  </si>
  <si>
    <t>CYFANSWM</t>
  </si>
  <si>
    <t>ECONOMI, GWYDDONIAETH A THRAFNIDIAETH</t>
  </si>
  <si>
    <t>TAI, ADFYWIO A THREFTADAETH</t>
  </si>
  <si>
    <t>Lwfans Atgyweiriadau Mawr</t>
  </si>
  <si>
    <t>IECHYD A GWASANAETHAU CYMDEITHASOL:</t>
  </si>
  <si>
    <t>AMGYLCHEDD, CYNALIADWYEDD A THAI:</t>
  </si>
  <si>
    <t>PLANT, ADDYSG, DYSGU GYDOL OES A SGILIAU</t>
  </si>
  <si>
    <t>Ystadau a darpariaethau TG</t>
  </si>
  <si>
    <t>GWASANAETHAU CANOLOG A GWEINYDDU</t>
  </si>
  <si>
    <t>2015-16</t>
  </si>
  <si>
    <t>Debt</t>
  </si>
  <si>
    <t>CTRS</t>
  </si>
  <si>
    <t>financing</t>
  </si>
  <si>
    <t>2014-15</t>
  </si>
  <si>
    <t>Mehefin 2014</t>
  </si>
  <si>
    <t>LLYWODRAETH LEOL</t>
  </si>
  <si>
    <t>IECHYD &amp; GWASANAETHAU CYMDEITHASOL</t>
  </si>
  <si>
    <t>ADDYSG &amp; SGILIAU</t>
  </si>
  <si>
    <t>Ystadau &amp; Darpariaethau TG</t>
  </si>
  <si>
    <t>ECONOMI, GWYDDONIAETH &amp; THRAFNIDIAETH</t>
  </si>
  <si>
    <t>Llwybrau Diogel Mewn Cymunedau</t>
  </si>
  <si>
    <t>Diogelwch Ar Y Ffyrdd</t>
  </si>
  <si>
    <t>Grant Trafnidiaeth</t>
  </si>
  <si>
    <t>Grant Consortia Trafnidiaeth Rhanbarthol</t>
  </si>
  <si>
    <t>TAI &amp; ADFYWIO</t>
  </si>
  <si>
    <t>Ardaloedd Adnewyddu - Grant Cyfalaf</t>
  </si>
  <si>
    <t>Y Gronfa Gofal Canolraddol</t>
  </si>
  <si>
    <t>CYFOETH NATURIOL, DIWYLLIANT &amp; CHWARAEON</t>
  </si>
  <si>
    <t>Rheoli Perygl Llifogydd &amp; Cyfalaf Dwr</t>
  </si>
  <si>
    <t>Strategaeth Wastraff</t>
  </si>
  <si>
    <t>Cyllid Cyfalaf Cyffredinol - Yr Amgylchedd &amp; Datblygu Cynaliadwy</t>
  </si>
  <si>
    <t>Cyllid Cyfalaf Cyffredinol - Llifogydd &amp; Arfordir</t>
  </si>
  <si>
    <t>CYMUNEDAU A THRECHU TLODI</t>
  </si>
  <si>
    <t>Dechrau'N Deg</t>
  </si>
  <si>
    <t>Safleoedd Sipsiwn A Theithwyr</t>
  </si>
  <si>
    <t>Gwasanaethau Integredig Cymorth i Deuluoedd</t>
  </si>
  <si>
    <t>Menter Fenthyca</t>
  </si>
  <si>
    <t>Rheolaethau</t>
  </si>
  <si>
    <t>Gwasanaeth</t>
  </si>
  <si>
    <t>Llywodraeth Leol -</t>
  </si>
  <si>
    <t>Integredig Cymorth</t>
  </si>
  <si>
    <t>Anhwylder ar y</t>
  </si>
  <si>
    <t>Diogelwch</t>
  </si>
  <si>
    <t>Mabwysiadu</t>
  </si>
  <si>
    <t>Ysgolion yr 21ain ganrif</t>
  </si>
  <si>
    <t>i Deuluoedd</t>
  </si>
  <si>
    <t>Sbectrwm Awtistig</t>
  </si>
  <si>
    <t>Cyllid Myfyrwyr Cymru</t>
  </si>
  <si>
    <t>Bwyd Anifeiliaid</t>
  </si>
  <si>
    <t xml:space="preserve"> Cenedlaethol</t>
  </si>
  <si>
    <t>Asesiad wedi'i Seilio</t>
  </si>
  <si>
    <t xml:space="preserve"> ar Ddangosyddion </t>
  </si>
  <si>
    <t>Menter Fenthyca Llywodraeth Leol - Ysgolion yr 21ain ganrif</t>
  </si>
  <si>
    <t>Ariannu Dyledion</t>
  </si>
  <si>
    <t>2016-17</t>
  </si>
  <si>
    <t>2017-18</t>
  </si>
  <si>
    <t>Terfynol</t>
  </si>
  <si>
    <t>SETLIAD LLYWODRAETH LEOL CYMRU 2015-16</t>
  </si>
  <si>
    <t>Tabl 11: Cyfanswm Trosglwyddiadau, 2015-16, yn ôl awdurdod unedol</t>
  </si>
  <si>
    <t>2015-16 Newydd ar Gyfer 2015-16</t>
  </si>
  <si>
    <t>Noder: Mae'r wybodaeth a ddangosir uchod yn rhoi manylion y grantiau lle mae'r swm y bydd gyfan Cymru yn ei dderbyn yn 2014-15 a'r symiau</t>
  </si>
  <si>
    <t>Tabl 8: Newidiadau i sylfaen* Cyllid Allanol Cyfun 2014-15, yn ôl awdurdod unedol</t>
  </si>
  <si>
    <t>2014-15 AEF</t>
  </si>
  <si>
    <t>Noder: Gallai’r Cyllid Allanol Cyfun a gyhoeddwyd gael ei addasu i’w wneud yn gyson â dyraniadau 2015-16. Yn gyntaf, caiff y dyraniadau eu hailredeg</t>
  </si>
  <si>
    <t xml:space="preserve">           gyda sylfaen drethi 2015-16 fel nad yw’r mecanwaith gwaelodol yn gwneud iawn i awdurdodau am newidiadau yng nghydbwysedd y cyllid.</t>
  </si>
  <si>
    <t xml:space="preserve">           Yn ail, caiff ei addasu ar gyfer arian a drosglwyddir i mewn o £5.695m, a fynegir ym mhrisiau 2014-15.</t>
  </si>
  <si>
    <t>Tabl 7: Grant Cytundeb Canlyniadau, yn ôl awdurdod unedol, 2015-16</t>
  </si>
  <si>
    <t>Tabl 6: Manylion prif gyllid y cyngor, yn ôl awdurdod unedol, 2015-16</t>
  </si>
  <si>
    <t>1. Gan ddefnyddio ffigurau cyfwerth Band D 2015-16 o'r ffurflenni CT1 a ddaeth i law erbyn diwedd Tachwedd 2014.</t>
  </si>
  <si>
    <t>Tabl 4d: Asesiadau ar sail Dangosyddion Gwasanaethau, yn ôl awdurdod unedol, 2015-16</t>
  </si>
  <si>
    <t>Tabl 4c: Cyfansymiau sector yr Asesiadau Gwariant Safonol, yn ôl awdurdod unedol, 2015-16</t>
  </si>
  <si>
    <t>Tabl 4b: Cyfansymiau sector yr Asesiadau Gwariant Safonol, yn ôl awdurdod unedol, 2014-15 wedi’u haddasu ar gyfer trosglwyddiadau*</t>
  </si>
  <si>
    <t/>
  </si>
  <si>
    <t>SSA terfynol</t>
  </si>
  <si>
    <t>SSA dros dro</t>
  </si>
  <si>
    <t>* Asesiad o wariant safonol 2014-15, fel yn Adroddiad Cyllid Llywodraeth Leol, heb ei addasu ar gyfer newidiadau i'r gwaelodlin</t>
  </si>
  <si>
    <t>Tabl 2c: Cydrannau Cyllid Cyfalaf SSA, yn ôl awdurdod unedol, 2015-16</t>
  </si>
  <si>
    <t>Tabl 2a: Dadansoddiad o'r Cyllid Cyfalaf Cyffredinol, yn ôl awdurdod unedol, 2015-16</t>
  </si>
  <si>
    <t>Tabl 1d: Newid mewn Cyllid Allanol Cyfun, dros dro i derfynol, yn ôl awdurdod unedol, 2015-16</t>
  </si>
  <si>
    <t>Tabl 1c: Cyllid Allanol Cyfun y pen, yn ôl awdurdod unedol, 2015-16</t>
  </si>
  <si>
    <t>* Yn seiliedig ar amcanestyniadau poblogaeth 2015, ar sail ffigurau 2011</t>
  </si>
  <si>
    <t>* Gallai'r Cyllid Allanol Cyfun sydd wedi'i gyhoeddi ar gyfer 2014-15 gael ei addasu fel y'i nodir yn Nhabl 8</t>
  </si>
  <si>
    <t>2. 100% o'r sail dreth wedi ei luosi gyda'r dreth gyngor yn unol â gwarainat safonol (£1,041.60).</t>
  </si>
  <si>
    <t>3. Cyfanswm y Grant Cymorth Refeniw a chyfraddau annomestig wedi eu hailddosbarthu.</t>
  </si>
  <si>
    <t xml:space="preserve">           amcangyfrifedig ar gyfer 2015-16 yn hysbys. Mae'n bwysig nodi bod pob swm ar gyfer y dyfodol yn ddangosol ar hyn o bryd ac y gallai</t>
  </si>
  <si>
    <t xml:space="preserve">           fod newidiadau. Mater ar gyfer y maes polisi perthnasol yw rhoi hysbysiad ffurfiol o'r dyraniadau grant.</t>
  </si>
  <si>
    <t>N/A = ffigurau ddim ar gael ar yr adeg cyhoeddi</t>
  </si>
  <si>
    <t>1.        Grant yn llawn neu'n rhannol sy'n trosglwyddo i Grant Cynnal Refeniw yn 2015-16</t>
  </si>
  <si>
    <t>2.        Grant i ben yn 2014-15</t>
  </si>
  <si>
    <t>3.        Grantiau amalgmated i mewn i Grant Gwella Addysg ar gyfer Ysgolion o 2015-16</t>
  </si>
  <si>
    <t>4.        Telir y grant ar sail ranbarthol</t>
  </si>
  <si>
    <t>N/A</t>
  </si>
  <si>
    <t>Cymorth Refeniw Bysiau</t>
  </si>
  <si>
    <t>Cymorth Refeniw Bysiau (Traws Cymru)</t>
  </si>
  <si>
    <t>Grant Cymorth Gwasanaethau Bysiau</t>
  </si>
  <si>
    <t>Cynllun Tocynnau Teithio Rhatach</t>
  </si>
  <si>
    <t>Reclaimation Tir S16</t>
  </si>
  <si>
    <t>Grant Trafnidiaeth Leol</t>
  </si>
  <si>
    <t>Grant Diogelwch Ffyrdd</t>
  </si>
  <si>
    <t>Cydgysylltydd y Cynllun Teithio</t>
  </si>
  <si>
    <t>Cerdyn Hawliau Teithio Cymru</t>
  </si>
  <si>
    <t>Cynllun Tocynnau Teithio Rhatach Ieuenctid</t>
  </si>
  <si>
    <t>Grant Gwella Addysg ar gyfer Ysgolion</t>
  </si>
  <si>
    <t>Darpariaeth ôl-16 Mewn Ysgolion</t>
  </si>
  <si>
    <t>Dysgu Cymunedol </t>
  </si>
  <si>
    <t>Grant Gwisg Ysgol</t>
  </si>
  <si>
    <t xml:space="preserve">Grant Cymorth Strategaeth Gwaith Ieuenctid </t>
  </si>
  <si>
    <t>Rhaglen Datblygu'r Gweithlu Gofal Cymdeithasol</t>
  </si>
  <si>
    <t>Cronfa Weithredu ar Gamddefnyddio Sylweddau</t>
  </si>
  <si>
    <t>Cyllido Dydd Lluoedd Arfog</t>
  </si>
  <si>
    <t>Clystyrau Cymunedau yn Gyntaf</t>
  </si>
  <si>
    <t>Grant Cydlyniant Cymunedol</t>
  </si>
  <si>
    <t>Diogelwch Tân Cymunedol</t>
  </si>
  <si>
    <t>Grant Gwasanaeth Cam-drin Domestig - CORE</t>
  </si>
  <si>
    <t>Grant Gwasanaeth Cam-drin Domestig - DAC &amp; IDVA</t>
  </si>
  <si>
    <t>Teuluoedd yn Gyntaf</t>
  </si>
  <si>
    <t>Grant Refeniw Dechrau'n Deg</t>
  </si>
  <si>
    <t>Iaith a Chwarae</t>
  </si>
  <si>
    <t>Grant Gofal Plant y Tu Allan i Oriau Ysgol</t>
  </si>
  <si>
    <t>Grant Amddifadedd Disgyblion (Cymunedau yn Gyntaf)</t>
  </si>
  <si>
    <t>Remploy ESG</t>
  </si>
  <si>
    <t>Olynydd i Grant Cytundeb Canlyniadau</t>
  </si>
  <si>
    <t>Cronfa Atal Troseddau Ieuenctid</t>
  </si>
  <si>
    <t>Gwasanaethau Cyfiawnder Ieuenctid</t>
  </si>
  <si>
    <t>Ardaloedd Gwella Busnes</t>
  </si>
  <si>
    <t>Cyllido Etifeddol Bae Caerdydd</t>
  </si>
  <si>
    <t>Ceredigion Syndicâd Prynu Olew</t>
  </si>
  <si>
    <t>Rheoli Perygl Llifogydd ac Erydu Arfordirol</t>
  </si>
  <si>
    <t>Cyllid Grant Awdurdod Llifogydd Lleol Arweiniol (FWMA2010 &amp; FRR2009)</t>
  </si>
  <si>
    <t>Cefnogi Pobl</t>
  </si>
  <si>
    <t>Grant Rheoli Gwastraff Cynaliadwy</t>
  </si>
  <si>
    <t>Trefi Taclus</t>
  </si>
  <si>
    <t>Partneriaethau  Canol Dref</t>
  </si>
  <si>
    <t>Caffael Gwastraff - Cymorth Ffioedd Giât</t>
  </si>
  <si>
    <r>
      <t>Cyllid Llifogydd i Awdurdodau Lleol</t>
    </r>
    <r>
      <rPr>
        <vertAlign val="superscript"/>
        <sz val="10"/>
        <rFont val="Arial"/>
        <family val="2"/>
      </rPr>
      <t>2</t>
    </r>
  </si>
  <si>
    <r>
      <t>Cynllun Cymorth Buddsoddi mewn Twristiaeth (Wrexham)</t>
    </r>
    <r>
      <rPr>
        <vertAlign val="superscript"/>
        <sz val="10"/>
        <rFont val="Arial"/>
        <family val="2"/>
      </rPr>
      <t>2</t>
    </r>
  </si>
  <si>
    <r>
      <t>Llwybrau Dysgu 14-19</t>
    </r>
    <r>
      <rPr>
        <vertAlign val="superscript"/>
        <sz val="10"/>
        <rFont val="Arial"/>
        <family val="2"/>
      </rPr>
      <t>3</t>
    </r>
  </si>
  <si>
    <r>
      <t>Grant Refeniw Y Cyfnod Sylfaen</t>
    </r>
    <r>
      <rPr>
        <vertAlign val="superscript"/>
        <sz val="10"/>
        <rFont val="Arial"/>
        <family val="2"/>
      </rPr>
      <t>3</t>
    </r>
  </si>
  <si>
    <r>
      <t>Grant Effeithiolrwydd Ysgolion</t>
    </r>
    <r>
      <rPr>
        <vertAlign val="superscript"/>
        <sz val="10"/>
        <rFont val="Arial"/>
        <family val="2"/>
      </rPr>
      <t>3</t>
    </r>
  </si>
  <si>
    <r>
      <t>Grant Cymraeg Mewn Addysg</t>
    </r>
    <r>
      <rPr>
        <vertAlign val="superscript"/>
        <sz val="10"/>
        <rFont val="Arial"/>
        <family val="2"/>
      </rPr>
      <t>3</t>
    </r>
  </si>
  <si>
    <r>
      <t>Grant Cyflawniad Lleiafrifoedd Ethnig</t>
    </r>
    <r>
      <rPr>
        <vertAlign val="superscript"/>
        <sz val="10"/>
        <rFont val="Arial"/>
        <family val="2"/>
      </rPr>
      <t>3</t>
    </r>
  </si>
  <si>
    <r>
      <t>Grant Addysg Plant Sipsiwn a Phlant Teithwyr</t>
    </r>
    <r>
      <rPr>
        <vertAlign val="superscript"/>
        <sz val="10"/>
        <rFont val="Arial"/>
        <family val="2"/>
      </rPr>
      <t>3</t>
    </r>
  </si>
  <si>
    <r>
      <t>Ymsefydlu</t>
    </r>
    <r>
      <rPr>
        <vertAlign val="superscript"/>
        <sz val="10"/>
        <rFont val="Arial"/>
        <family val="2"/>
      </rPr>
      <t>3</t>
    </r>
  </si>
  <si>
    <r>
      <t>Ysgolion sy'n Ymarferwyr Arweiniol a Datblygol (Tranche I, II ac Ysgolion Arbennig)</t>
    </r>
    <r>
      <rPr>
        <vertAlign val="superscript"/>
        <sz val="10"/>
        <rFont val="Arial"/>
        <family val="2"/>
      </rPr>
      <t>3</t>
    </r>
  </si>
  <si>
    <r>
      <t>Cynorthwywyr Addysgu Lefel Uwch</t>
    </r>
    <r>
      <rPr>
        <vertAlign val="superscript"/>
        <sz val="10"/>
        <rFont val="Arial"/>
        <family val="2"/>
      </rPr>
      <t>3</t>
    </r>
  </si>
  <si>
    <r>
      <t>Cymorth Profion Darllen a Rhifedd</t>
    </r>
    <r>
      <rPr>
        <vertAlign val="superscript"/>
        <sz val="10"/>
        <rFont val="Arial"/>
        <family val="2"/>
      </rPr>
      <t>3</t>
    </r>
  </si>
  <si>
    <r>
      <t>Bandiau 4 a 5</t>
    </r>
    <r>
      <rPr>
        <vertAlign val="superscript"/>
        <sz val="10"/>
        <rFont val="Arial"/>
        <family val="2"/>
      </rPr>
      <t>3</t>
    </r>
  </si>
  <si>
    <r>
      <t>Grant Amddifadedd Disgyblion</t>
    </r>
    <r>
      <rPr>
        <vertAlign val="superscript"/>
        <sz val="10"/>
        <rFont val="Arial"/>
        <family val="2"/>
      </rPr>
      <t>4</t>
    </r>
  </si>
  <si>
    <r>
      <t>Rhaglen Grantiau Dysgu Fel Teulu</t>
    </r>
    <r>
      <rPr>
        <vertAlign val="superscript"/>
        <sz val="10"/>
        <rFont val="Arial"/>
        <family val="2"/>
      </rPr>
      <t>2</t>
    </r>
  </si>
  <si>
    <r>
      <t>Dysgu yn y Gymru Ddigidol (LIDW)</t>
    </r>
    <r>
      <rPr>
        <vertAlign val="superscript"/>
        <sz val="10"/>
        <rFont val="Arial"/>
        <family val="2"/>
      </rPr>
      <t>2</t>
    </r>
  </si>
  <si>
    <r>
      <t>ReACT</t>
    </r>
    <r>
      <rPr>
        <vertAlign val="superscript"/>
        <sz val="10"/>
        <rFont val="Arial"/>
        <family val="2"/>
      </rPr>
      <t>2</t>
    </r>
  </si>
  <si>
    <r>
      <t>Sgiliau Twf Cymru</t>
    </r>
    <r>
      <rPr>
        <vertAlign val="superscript"/>
        <sz val="10"/>
        <rFont val="Arial"/>
        <family val="2"/>
      </rPr>
      <t>2</t>
    </r>
  </si>
  <si>
    <r>
      <t>Grant Seilwaith Anhwylder ar y Sbectrwm Awtistig</t>
    </r>
    <r>
      <rPr>
        <vertAlign val="superscript"/>
        <sz val="10"/>
        <rFont val="Arial"/>
        <family val="2"/>
      </rPr>
      <t>1</t>
    </r>
  </si>
  <si>
    <r>
      <t>Grant Cyflawni Gweddnewid</t>
    </r>
    <r>
      <rPr>
        <vertAlign val="superscript"/>
        <sz val="10"/>
        <rFont val="Arial"/>
        <family val="2"/>
      </rPr>
      <t>4</t>
    </r>
  </si>
  <si>
    <r>
      <t>Grant Sgôr Hylendid Bwyd</t>
    </r>
    <r>
      <rPr>
        <vertAlign val="superscript"/>
        <sz val="10"/>
        <rFont val="Arial"/>
        <family val="2"/>
      </rPr>
      <t>2</t>
    </r>
  </si>
  <si>
    <r>
      <t>Gwasanaethau Integredig Cymorth i Deuluoedd</t>
    </r>
    <r>
      <rPr>
        <vertAlign val="superscript"/>
        <sz val="10"/>
        <rFont val="Arial"/>
        <family val="2"/>
      </rPr>
      <t>1</t>
    </r>
  </si>
  <si>
    <r>
      <t>Y Gronfa Gofal Canolraddol</t>
    </r>
    <r>
      <rPr>
        <vertAlign val="superscript"/>
        <sz val="10"/>
        <rFont val="Arial"/>
        <family val="2"/>
      </rPr>
      <t>24</t>
    </r>
  </si>
  <si>
    <r>
      <t>Darlledu &amp; Gwefannau Cyngor Cymuned</t>
    </r>
    <r>
      <rPr>
        <vertAlign val="superscript"/>
        <sz val="10"/>
        <rFont val="Arial"/>
        <family val="2"/>
      </rPr>
      <t>2</t>
    </r>
  </si>
  <si>
    <r>
      <t>Grant Gwasanaeth Cam-drin Domestig - Swyddogion Cydlyniant Cymunedol</t>
    </r>
    <r>
      <rPr>
        <vertAlign val="superscript"/>
        <sz val="10"/>
        <rFont val="Arial"/>
        <family val="2"/>
      </rPr>
      <t>4</t>
    </r>
  </si>
  <si>
    <r>
      <t>Menter Fenthyca Llywodraeth Leol - Ysgolion yr 21ain ganrif</t>
    </r>
    <r>
      <rPr>
        <vertAlign val="superscript"/>
        <sz val="10"/>
        <rFont val="Arial"/>
        <family val="2"/>
      </rPr>
      <t>1</t>
    </r>
  </si>
  <si>
    <r>
      <t>Grant Datblygu Bwrdd Gwasanaethau Lleol (LSB)</t>
    </r>
    <r>
      <rPr>
        <vertAlign val="superscript"/>
        <sz val="10"/>
        <rFont val="Arial"/>
        <family val="2"/>
      </rPr>
      <t>2</t>
    </r>
  </si>
  <si>
    <r>
      <t>Prosiect Cronfa Strwythurol Ewropeaidd (ESF) Bwrdd Gwasanaethau Lleol</t>
    </r>
    <r>
      <rPr>
        <vertAlign val="superscript"/>
        <sz val="10"/>
        <rFont val="Arial"/>
        <family val="2"/>
      </rPr>
      <t>2</t>
    </r>
  </si>
  <si>
    <r>
      <t>Family Support Project Cooperation in North Wales</t>
    </r>
    <r>
      <rPr>
        <vertAlign val="superscript"/>
        <sz val="10"/>
        <rFont val="Arial"/>
        <family val="2"/>
      </rPr>
      <t>2</t>
    </r>
  </si>
  <si>
    <r>
      <t>Cronfa Cydweithredu Rhanbarthol</t>
    </r>
    <r>
      <rPr>
        <vertAlign val="superscript"/>
        <sz val="10"/>
        <rFont val="Arial"/>
        <family val="2"/>
      </rPr>
      <t>4</t>
    </r>
  </si>
  <si>
    <r>
      <t>Cronfa Datblygu Gwaith Craffu</t>
    </r>
    <r>
      <rPr>
        <vertAlign val="superscript"/>
        <sz val="10"/>
        <rFont val="Arial"/>
        <family val="2"/>
      </rPr>
      <t>2</t>
    </r>
  </si>
  <si>
    <r>
      <t>Grant Ardal Adfywio Aberystwyth</t>
    </r>
    <r>
      <rPr>
        <vertAlign val="superscript"/>
        <sz val="10"/>
        <rFont val="Arial"/>
        <family val="2"/>
      </rPr>
      <t>2</t>
    </r>
  </si>
  <si>
    <r>
      <t>Fframwaith Iechyd a Lles Anifeiliaid</t>
    </r>
    <r>
      <rPr>
        <vertAlign val="superscript"/>
        <sz val="10"/>
        <rFont val="Arial"/>
        <family val="2"/>
      </rPr>
      <t>2</t>
    </r>
  </si>
  <si>
    <r>
      <t>Caffael Gwastraff - Rhaglen Gwastraff Bwyd</t>
    </r>
    <r>
      <rPr>
        <vertAlign val="superscript"/>
        <sz val="10"/>
        <rFont val="Arial"/>
        <family val="2"/>
      </rPr>
      <t>2</t>
    </r>
  </si>
  <si>
    <r>
      <t>Caffael Gwastraff - Rhagdaliad am Wasanaethau (Gwastraff Bwyd)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</si>
</sst>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,"/>
    <numFmt numFmtId="166" formatCode="mmm\-yyyy"/>
    <numFmt numFmtId="167" formatCode="mmmm\ yyyy"/>
    <numFmt numFmtId="168" formatCode="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00000"/>
    <numFmt numFmtId="174" formatCode="#,##0;\(#,##0\)"/>
    <numFmt numFmtId="175" formatCode="0.000"/>
  </numFmts>
  <fonts count="62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10"/>
      <name val="Arial"/>
      <family val="2"/>
    </font>
    <font>
      <sz val="12"/>
      <color indexed="8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1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1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8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65" fontId="9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8" fillId="0" borderId="10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0" fillId="34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165" fontId="9" fillId="0" borderId="10" xfId="0" applyNumberFormat="1" applyFont="1" applyBorder="1" applyAlignment="1">
      <alignment vertical="center"/>
    </xf>
    <xf numFmtId="165" fontId="2" fillId="33" borderId="0" xfId="0" applyNumberFormat="1" applyFont="1" applyFill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0" borderId="11" xfId="0" applyFont="1" applyBorder="1" applyAlignment="1">
      <alignment horizontal="right"/>
    </xf>
    <xf numFmtId="165" fontId="2" fillId="0" borderId="11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42" applyNumberFormat="1" applyFont="1" applyAlignment="1">
      <alignment vertical="top"/>
    </xf>
    <xf numFmtId="3" fontId="2" fillId="33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6" fillId="0" borderId="0" xfId="42" applyNumberFormat="1" applyFont="1" applyFill="1" applyAlignment="1">
      <alignment vertical="top"/>
    </xf>
    <xf numFmtId="0" fontId="0" fillId="0" borderId="0" xfId="0" applyFont="1" applyFill="1" applyBorder="1" applyAlignment="1">
      <alignment/>
    </xf>
    <xf numFmtId="3" fontId="0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42" applyNumberFormat="1" applyFont="1" applyFill="1" applyAlignment="1">
      <alignment/>
    </xf>
    <xf numFmtId="3" fontId="0" fillId="0" borderId="0" xfId="42" applyNumberFormat="1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42" applyNumberFormat="1" applyFont="1" applyFill="1" applyAlignment="1">
      <alignment/>
    </xf>
    <xf numFmtId="49" fontId="3" fillId="0" borderId="0" xfId="42" applyNumberFormat="1" applyFont="1" applyAlignment="1">
      <alignment vertical="top"/>
    </xf>
    <xf numFmtId="0" fontId="18" fillId="0" borderId="0" xfId="0" applyFont="1" applyAlignment="1">
      <alignment vertical="top"/>
    </xf>
    <xf numFmtId="3" fontId="18" fillId="0" borderId="0" xfId="42" applyNumberFormat="1" applyFont="1" applyAlignment="1">
      <alignment vertical="top"/>
    </xf>
    <xf numFmtId="3" fontId="19" fillId="0" borderId="0" xfId="42" applyNumberFormat="1" applyFont="1" applyAlignment="1">
      <alignment vertical="top"/>
    </xf>
    <xf numFmtId="164" fontId="19" fillId="0" borderId="0" xfId="61" applyNumberFormat="1" applyFont="1" applyAlignment="1">
      <alignment vertical="top"/>
    </xf>
    <xf numFmtId="3" fontId="2" fillId="0" borderId="0" xfId="42" applyNumberFormat="1" applyFont="1" applyAlignment="1">
      <alignment vertical="top"/>
    </xf>
    <xf numFmtId="0" fontId="20" fillId="0" borderId="0" xfId="42" applyNumberFormat="1" applyFont="1" applyAlignment="1">
      <alignment vertical="top"/>
    </xf>
    <xf numFmtId="0" fontId="22" fillId="0" borderId="0" xfId="42" applyNumberFormat="1" applyFont="1" applyAlignment="1">
      <alignment vertical="top"/>
    </xf>
    <xf numFmtId="3" fontId="23" fillId="0" borderId="0" xfId="42" applyNumberFormat="1" applyFont="1" applyAlignment="1">
      <alignment vertical="top"/>
    </xf>
    <xf numFmtId="164" fontId="12" fillId="0" borderId="0" xfId="61" applyNumberFormat="1" applyFont="1" applyAlignment="1">
      <alignment vertical="top"/>
    </xf>
    <xf numFmtId="0" fontId="25" fillId="0" borderId="0" xfId="0" applyFont="1" applyAlignment="1">
      <alignment/>
    </xf>
    <xf numFmtId="165" fontId="26" fillId="0" borderId="0" xfId="0" applyNumberFormat="1" applyFont="1" applyBorder="1" applyAlignment="1">
      <alignment/>
    </xf>
    <xf numFmtId="0" fontId="24" fillId="0" borderId="0" xfId="0" applyFont="1" applyAlignment="1">
      <alignment vertical="top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165" fontId="26" fillId="0" borderId="0" xfId="0" applyNumberFormat="1" applyFont="1" applyBorder="1" applyAlignment="1">
      <alignment horizontal="right"/>
    </xf>
    <xf numFmtId="165" fontId="2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3" fontId="17" fillId="0" borderId="0" xfId="42" applyNumberFormat="1" applyFont="1" applyFill="1" applyAlignment="1">
      <alignment vertical="top"/>
    </xf>
    <xf numFmtId="3" fontId="16" fillId="0" borderId="10" xfId="42" applyNumberFormat="1" applyFont="1" applyFill="1" applyBorder="1" applyAlignment="1">
      <alignment vertical="top"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right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left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165" fontId="2" fillId="35" borderId="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/>
    </xf>
    <xf numFmtId="165" fontId="2" fillId="35" borderId="0" xfId="0" applyNumberFormat="1" applyFont="1" applyFill="1" applyAlignment="1">
      <alignment/>
    </xf>
    <xf numFmtId="165" fontId="2" fillId="35" borderId="0" xfId="0" applyNumberFormat="1" applyFont="1" applyFill="1" applyAlignment="1">
      <alignment/>
    </xf>
    <xf numFmtId="0" fontId="15" fillId="35" borderId="0" xfId="0" applyFont="1" applyFill="1" applyAlignment="1">
      <alignment/>
    </xf>
    <xf numFmtId="168" fontId="2" fillId="35" borderId="0" xfId="0" applyNumberFormat="1" applyFont="1" applyFill="1" applyAlignment="1">
      <alignment/>
    </xf>
    <xf numFmtId="0" fontId="2" fillId="35" borderId="0" xfId="0" applyFont="1" applyFill="1" applyBorder="1" applyAlignment="1">
      <alignment vertical="top" wrapText="1"/>
    </xf>
    <xf numFmtId="0" fontId="2" fillId="35" borderId="0" xfId="0" applyFont="1" applyFill="1" applyBorder="1" applyAlignment="1">
      <alignment/>
    </xf>
    <xf numFmtId="168" fontId="2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165" fontId="3" fillId="35" borderId="10" xfId="0" applyNumberFormat="1" applyFont="1" applyFill="1" applyBorder="1" applyAlignment="1">
      <alignment/>
    </xf>
    <xf numFmtId="0" fontId="3" fillId="35" borderId="0" xfId="0" applyFont="1" applyFill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24" fillId="35" borderId="0" xfId="0" applyFont="1" applyFill="1" applyAlignment="1">
      <alignment/>
    </xf>
    <xf numFmtId="9" fontId="3" fillId="35" borderId="11" xfId="0" applyNumberFormat="1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3" fontId="2" fillId="35" borderId="0" xfId="0" applyNumberFormat="1" applyFont="1" applyFill="1" applyBorder="1" applyAlignment="1">
      <alignment/>
    </xf>
    <xf numFmtId="165" fontId="2" fillId="35" borderId="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/>
    </xf>
    <xf numFmtId="3" fontId="2" fillId="35" borderId="0" xfId="0" applyNumberFormat="1" applyFont="1" applyFill="1" applyAlignment="1">
      <alignment/>
    </xf>
    <xf numFmtId="165" fontId="3" fillId="35" borderId="10" xfId="0" applyNumberFormat="1" applyFont="1" applyFill="1" applyBorder="1" applyAlignment="1">
      <alignment/>
    </xf>
    <xf numFmtId="0" fontId="3" fillId="35" borderId="0" xfId="58" applyFont="1" applyFill="1" applyBorder="1" applyAlignment="1">
      <alignment horizontal="center" vertical="top" wrapText="1"/>
      <protection/>
    </xf>
    <xf numFmtId="0" fontId="3" fillId="35" borderId="10" xfId="58" applyNumberFormat="1" applyFont="1" applyFill="1" applyBorder="1" applyAlignment="1">
      <alignment vertical="top" wrapText="1"/>
      <protection/>
    </xf>
    <xf numFmtId="0" fontId="3" fillId="35" borderId="13" xfId="58" applyFont="1" applyFill="1" applyBorder="1" applyAlignment="1">
      <alignment horizontal="left" vertical="top" wrapText="1"/>
      <protection/>
    </xf>
    <xf numFmtId="0" fontId="3" fillId="35" borderId="0" xfId="58" applyFont="1" applyFill="1" applyBorder="1" applyAlignment="1">
      <alignment horizontal="left" vertical="top" wrapText="1"/>
      <protection/>
    </xf>
    <xf numFmtId="0" fontId="3" fillId="35" borderId="14" xfId="58" applyFont="1" applyFill="1" applyBorder="1" applyAlignment="1">
      <alignment horizontal="right" textRotation="90" wrapText="1"/>
      <protection/>
    </xf>
    <xf numFmtId="0" fontId="3" fillId="35" borderId="15" xfId="58" applyFont="1" applyFill="1" applyBorder="1" applyAlignment="1">
      <alignment horizontal="right" textRotation="90" wrapText="1"/>
      <protection/>
    </xf>
    <xf numFmtId="0" fontId="3" fillId="35" borderId="16" xfId="58" applyFont="1" applyFill="1" applyBorder="1" applyAlignment="1">
      <alignment horizontal="right" textRotation="90" wrapText="1"/>
      <protection/>
    </xf>
    <xf numFmtId="0" fontId="3" fillId="35" borderId="17" xfId="58" applyFont="1" applyFill="1" applyBorder="1" applyAlignment="1">
      <alignment horizontal="right" textRotation="90" wrapText="1"/>
      <protection/>
    </xf>
    <xf numFmtId="0" fontId="3" fillId="35" borderId="0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164" fontId="2" fillId="35" borderId="0" xfId="0" applyNumberFormat="1" applyFont="1" applyFill="1" applyAlignment="1">
      <alignment/>
    </xf>
    <xf numFmtId="165" fontId="3" fillId="35" borderId="0" xfId="0" applyNumberFormat="1" applyFont="1" applyFill="1" applyAlignment="1">
      <alignment/>
    </xf>
    <xf numFmtId="0" fontId="3" fillId="35" borderId="10" xfId="0" applyFont="1" applyFill="1" applyBorder="1" applyAlignment="1">
      <alignment horizontal="centerContinuous"/>
    </xf>
    <xf numFmtId="3" fontId="3" fillId="35" borderId="10" xfId="0" applyNumberFormat="1" applyFont="1" applyFill="1" applyBorder="1" applyAlignment="1">
      <alignment/>
    </xf>
    <xf numFmtId="3" fontId="16" fillId="35" borderId="0" xfId="42" applyNumberFormat="1" applyFont="1" applyFill="1" applyAlignment="1">
      <alignment vertical="top"/>
    </xf>
    <xf numFmtId="3" fontId="0" fillId="35" borderId="0" xfId="42" applyNumberFormat="1" applyFont="1" applyFill="1" applyAlignment="1">
      <alignment vertical="top"/>
    </xf>
    <xf numFmtId="3" fontId="3" fillId="35" borderId="0" xfId="0" applyNumberFormat="1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3" fontId="3" fillId="35" borderId="0" xfId="42" applyNumberFormat="1" applyFont="1" applyFill="1" applyAlignment="1">
      <alignment/>
    </xf>
    <xf numFmtId="174" fontId="0" fillId="35" borderId="0" xfId="0" applyNumberFormat="1" applyFont="1" applyFill="1" applyAlignment="1">
      <alignment/>
    </xf>
    <xf numFmtId="3" fontId="17" fillId="35" borderId="0" xfId="42" applyNumberFormat="1" applyFont="1" applyFill="1" applyAlignment="1">
      <alignment vertical="top"/>
    </xf>
    <xf numFmtId="0" fontId="0" fillId="35" borderId="0" xfId="0" applyFont="1" applyFill="1" applyBorder="1" applyAlignment="1">
      <alignment/>
    </xf>
    <xf numFmtId="49" fontId="3" fillId="35" borderId="0" xfId="42" applyNumberFormat="1" applyFont="1" applyFill="1" applyAlignment="1">
      <alignment vertical="top"/>
    </xf>
    <xf numFmtId="3" fontId="16" fillId="35" borderId="10" xfId="42" applyNumberFormat="1" applyFont="1" applyFill="1" applyBorder="1" applyAlignment="1">
      <alignment vertical="top" wrapText="1"/>
    </xf>
    <xf numFmtId="3" fontId="2" fillId="35" borderId="0" xfId="42" applyNumberFormat="1" applyFont="1" applyFill="1" applyAlignment="1">
      <alignment vertical="top"/>
    </xf>
    <xf numFmtId="3" fontId="16" fillId="35" borderId="0" xfId="42" applyNumberFormat="1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Continuous"/>
    </xf>
    <xf numFmtId="0" fontId="2" fillId="35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16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2" fillId="35" borderId="0" xfId="0" applyNumberFormat="1" applyFont="1" applyFill="1" applyAlignment="1">
      <alignment/>
    </xf>
    <xf numFmtId="0" fontId="27" fillId="35" borderId="0" xfId="0" applyFont="1" applyFill="1" applyAlignment="1">
      <alignment horizontal="center"/>
    </xf>
    <xf numFmtId="165" fontId="28" fillId="35" borderId="0" xfId="0" applyNumberFormat="1" applyFont="1" applyFill="1" applyAlignment="1">
      <alignment/>
    </xf>
    <xf numFmtId="0" fontId="3" fillId="35" borderId="18" xfId="58" applyFont="1" applyFill="1" applyBorder="1" applyAlignment="1">
      <alignment horizontal="left" vertical="top" wrapText="1"/>
      <protection/>
    </xf>
    <xf numFmtId="165" fontId="2" fillId="35" borderId="19" xfId="58" applyNumberFormat="1" applyFont="1" applyFill="1" applyBorder="1" applyAlignment="1">
      <alignment vertical="top" wrapText="1"/>
      <protection/>
    </xf>
    <xf numFmtId="165" fontId="2" fillId="35" borderId="20" xfId="58" applyNumberFormat="1" applyFont="1" applyFill="1" applyBorder="1" applyAlignment="1">
      <alignment vertical="top" wrapText="1"/>
      <protection/>
    </xf>
    <xf numFmtId="165" fontId="2" fillId="35" borderId="21" xfId="58" applyNumberFormat="1" applyFont="1" applyFill="1" applyBorder="1" applyAlignment="1">
      <alignment vertical="top" wrapText="1"/>
      <protection/>
    </xf>
    <xf numFmtId="165" fontId="2" fillId="35" borderId="22" xfId="58" applyNumberFormat="1" applyFont="1" applyFill="1" applyBorder="1" applyAlignment="1">
      <alignment vertical="top" wrapText="1"/>
      <protection/>
    </xf>
    <xf numFmtId="165" fontId="2" fillId="35" borderId="13" xfId="58" applyNumberFormat="1" applyFont="1" applyFill="1" applyBorder="1" applyAlignment="1">
      <alignment vertical="top" wrapText="1"/>
      <protection/>
    </xf>
    <xf numFmtId="0" fontId="3" fillId="35" borderId="21" xfId="58" applyFont="1" applyFill="1" applyBorder="1" applyAlignment="1">
      <alignment horizontal="left" vertical="top" wrapText="1"/>
      <protection/>
    </xf>
    <xf numFmtId="165" fontId="2" fillId="35" borderId="23" xfId="58" applyNumberFormat="1" applyFont="1" applyFill="1" applyBorder="1" applyAlignment="1">
      <alignment vertical="top" wrapText="1"/>
      <protection/>
    </xf>
    <xf numFmtId="0" fontId="3" fillId="35" borderId="24" xfId="58" applyFont="1" applyFill="1" applyBorder="1" applyAlignment="1">
      <alignment horizontal="left" vertical="top" wrapText="1"/>
      <protection/>
    </xf>
    <xf numFmtId="165" fontId="2" fillId="35" borderId="24" xfId="58" applyNumberFormat="1" applyFont="1" applyFill="1" applyBorder="1" applyAlignment="1">
      <alignment vertical="top" wrapText="1"/>
      <protection/>
    </xf>
    <xf numFmtId="165" fontId="2" fillId="35" borderId="0" xfId="58" applyNumberFormat="1" applyFont="1" applyFill="1" applyBorder="1" applyAlignment="1">
      <alignment vertical="top" wrapText="1"/>
      <protection/>
    </xf>
    <xf numFmtId="0" fontId="4" fillId="35" borderId="0" xfId="0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0" fontId="2" fillId="35" borderId="0" xfId="0" applyNumberFormat="1" applyFont="1" applyFill="1" applyAlignment="1">
      <alignment vertical="top"/>
    </xf>
    <xf numFmtId="3" fontId="0" fillId="35" borderId="0" xfId="42" applyNumberFormat="1" applyFont="1" applyFill="1" applyAlignment="1">
      <alignment/>
    </xf>
    <xf numFmtId="3" fontId="2" fillId="35" borderId="0" xfId="42" applyNumberFormat="1" applyFont="1" applyFill="1" applyAlignment="1">
      <alignment/>
    </xf>
    <xf numFmtId="0" fontId="15" fillId="35" borderId="0" xfId="0" applyFont="1" applyFill="1" applyAlignment="1">
      <alignment horizontal="centerContinuous"/>
    </xf>
    <xf numFmtId="164" fontId="2" fillId="35" borderId="0" xfId="0" applyNumberFormat="1" applyFont="1" applyFill="1" applyBorder="1" applyAlignment="1">
      <alignment/>
    </xf>
    <xf numFmtId="175" fontId="2" fillId="35" borderId="0" xfId="0" applyNumberFormat="1" applyFont="1" applyFill="1" applyAlignment="1">
      <alignment/>
    </xf>
    <xf numFmtId="175" fontId="2" fillId="35" borderId="0" xfId="0" applyNumberFormat="1" applyFont="1" applyFill="1" applyAlignment="1">
      <alignment horizontal="right"/>
    </xf>
    <xf numFmtId="175" fontId="2" fillId="35" borderId="0" xfId="0" applyNumberFormat="1" applyFont="1" applyFill="1" applyBorder="1" applyAlignment="1">
      <alignment horizontal="right" vertical="top" wrapText="1"/>
    </xf>
    <xf numFmtId="175" fontId="2" fillId="35" borderId="10" xfId="0" applyNumberFormat="1" applyFont="1" applyFill="1" applyBorder="1" applyAlignment="1">
      <alignment/>
    </xf>
    <xf numFmtId="175" fontId="2" fillId="35" borderId="10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vertical="top" wrapText="1"/>
    </xf>
    <xf numFmtId="0" fontId="18" fillId="0" borderId="0" xfId="0" applyNumberFormat="1" applyFont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4" fillId="35" borderId="10" xfId="58" applyFont="1" applyFill="1" applyBorder="1" applyAlignment="1">
      <alignment horizontal="right" vertical="top" wrapText="1"/>
      <protection/>
    </xf>
    <xf numFmtId="9" fontId="3" fillId="35" borderId="0" xfId="0" applyNumberFormat="1" applyFont="1" applyFill="1" applyBorder="1" applyAlignment="1">
      <alignment horizontal="center" wrapText="1"/>
    </xf>
    <xf numFmtId="9" fontId="3" fillId="35" borderId="10" xfId="0" applyNumberFormat="1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4" fillId="35" borderId="0" xfId="0" applyFont="1" applyFill="1" applyAlignment="1">
      <alignment vertical="top" wrapText="1"/>
    </xf>
    <xf numFmtId="0" fontId="24" fillId="0" borderId="0" xfId="0" applyFont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nal serviceIBA_tab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5-16\Models\Settlement_2015-16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cal%20Government%20Finance\SSA%20calculations%202015-16\Models\GCF_2015-16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@Headers"/>
      <sheetName val="Control Sheet"/>
      <sheetName val="Inputs"/>
      <sheetName val="@Base data"/>
      <sheetName val="@Adjusted Base data"/>
      <sheetName val="@Base council taxes"/>
      <sheetName val="...Overall"/>
      <sheetName val="..NonUA"/>
      <sheetName val="..Council tax"/>
      <sheetName val="..Wales baselines"/>
      <sheetName val=". Specified bodies"/>
      <sheetName val="AGG - SSA"/>
      <sheetName val="AGG - AEF"/>
      <sheetName val="Distribution RSG"/>
      <sheetName val="Distribution NDR"/>
      <sheetName val="Distribution Floor"/>
      <sheetName val="Distribution AEF year2"/>
      <sheetName val="Distribution AEF year3"/>
      <sheetName val="Projections - UA BR"/>
      <sheetName val="Projections - PA BR"/>
      <sheetName val="Projections - Council Tax"/>
      <sheetName val="Capping - UA budgets"/>
      <sheetName val="Capping - Police budgets"/>
      <sheetName val="Capping - Base Ctax"/>
      <sheetName val="TableForWLGFS"/>
      <sheetName val="# Find CTRS"/>
      <sheetName val="# Toggle Visibility"/>
      <sheetName val="# Print Settlement"/>
      <sheetName val="Settlement_2015-16_Final"/>
    </sheetNames>
    <sheetDataSet>
      <sheetData sheetId="16">
        <row r="10">
          <cell r="B10">
            <v>125618020.428751</v>
          </cell>
          <cell r="O10">
            <v>92898829</v>
          </cell>
        </row>
        <row r="11">
          <cell r="B11">
            <v>222974466.730669</v>
          </cell>
          <cell r="O11">
            <v>169230775</v>
          </cell>
        </row>
        <row r="12">
          <cell r="B12">
            <v>205575935.566934</v>
          </cell>
          <cell r="O12">
            <v>151776770</v>
          </cell>
        </row>
        <row r="13">
          <cell r="B13">
            <v>181072881.381769</v>
          </cell>
          <cell r="O13">
            <v>139084492</v>
          </cell>
        </row>
        <row r="14">
          <cell r="B14">
            <v>252496250.563225</v>
          </cell>
          <cell r="O14">
            <v>185641570</v>
          </cell>
        </row>
        <row r="15">
          <cell r="B15">
            <v>226736291.459058</v>
          </cell>
          <cell r="O15">
            <v>169451423</v>
          </cell>
        </row>
        <row r="16">
          <cell r="B16">
            <v>238532314.07418</v>
          </cell>
          <cell r="O16">
            <v>172538481</v>
          </cell>
        </row>
        <row r="17">
          <cell r="B17">
            <v>132323072.766417</v>
          </cell>
          <cell r="O17">
            <v>98615002</v>
          </cell>
        </row>
        <row r="18">
          <cell r="B18">
            <v>219077928.011527</v>
          </cell>
          <cell r="O18">
            <v>160654658</v>
          </cell>
        </row>
        <row r="19">
          <cell r="B19">
            <v>329692927.156645</v>
          </cell>
          <cell r="O19">
            <v>252630540</v>
          </cell>
        </row>
        <row r="20">
          <cell r="B20">
            <v>405776315.80919</v>
          </cell>
          <cell r="O20">
            <v>308247740</v>
          </cell>
        </row>
        <row r="21">
          <cell r="B21">
            <v>255456291.817012</v>
          </cell>
          <cell r="O21">
            <v>203937528</v>
          </cell>
        </row>
        <row r="22">
          <cell r="B22">
            <v>244820581.741242</v>
          </cell>
          <cell r="O22">
            <v>188608317</v>
          </cell>
        </row>
        <row r="23">
          <cell r="B23">
            <v>213032368.121796</v>
          </cell>
          <cell r="O23">
            <v>151427556</v>
          </cell>
        </row>
        <row r="24">
          <cell r="B24">
            <v>437693615.96894</v>
          </cell>
          <cell r="O24">
            <v>357017752</v>
          </cell>
        </row>
        <row r="25">
          <cell r="B25">
            <v>108577516.784159</v>
          </cell>
          <cell r="O25">
            <v>88864996</v>
          </cell>
        </row>
        <row r="26">
          <cell r="B26">
            <v>330048035.785678</v>
          </cell>
          <cell r="O26">
            <v>264759015</v>
          </cell>
        </row>
        <row r="27">
          <cell r="B27">
            <v>132791203.022359</v>
          </cell>
          <cell r="O27">
            <v>110285728</v>
          </cell>
        </row>
        <row r="28">
          <cell r="B28">
            <v>166444086.052966</v>
          </cell>
          <cell r="O28">
            <v>131163874</v>
          </cell>
        </row>
        <row r="29">
          <cell r="B29">
            <v>141415600.020289</v>
          </cell>
          <cell r="O29">
            <v>92869249</v>
          </cell>
        </row>
        <row r="30">
          <cell r="B30">
            <v>268503158.767133</v>
          </cell>
          <cell r="O30">
            <v>208128544</v>
          </cell>
        </row>
        <row r="31">
          <cell r="B31">
            <v>571823521.970052</v>
          </cell>
          <cell r="O31">
            <v>420313043</v>
          </cell>
        </row>
      </sheetData>
      <sheetData sheetId="17">
        <row r="10">
          <cell r="B10">
            <v>125618020.428751</v>
          </cell>
          <cell r="O10" t="e">
            <v>#VALUE!</v>
          </cell>
        </row>
        <row r="11">
          <cell r="B11">
            <v>222974466.730669</v>
          </cell>
          <cell r="O11" t="e">
            <v>#VALUE!</v>
          </cell>
        </row>
        <row r="12">
          <cell r="B12">
            <v>205575935.566934</v>
          </cell>
          <cell r="O12" t="e">
            <v>#VALUE!</v>
          </cell>
        </row>
        <row r="13">
          <cell r="B13">
            <v>181072881.381769</v>
          </cell>
          <cell r="O13" t="e">
            <v>#VALUE!</v>
          </cell>
        </row>
        <row r="14">
          <cell r="B14">
            <v>252496250.563225</v>
          </cell>
          <cell r="O14" t="e">
            <v>#VALUE!</v>
          </cell>
        </row>
        <row r="15">
          <cell r="B15">
            <v>226736291.459058</v>
          </cell>
          <cell r="O15" t="e">
            <v>#VALUE!</v>
          </cell>
        </row>
        <row r="16">
          <cell r="B16">
            <v>238532314.07418</v>
          </cell>
          <cell r="O16" t="e">
            <v>#VALUE!</v>
          </cell>
        </row>
        <row r="17">
          <cell r="B17">
            <v>132323072.766417</v>
          </cell>
          <cell r="O17" t="e">
            <v>#VALUE!</v>
          </cell>
        </row>
        <row r="18">
          <cell r="B18">
            <v>219077928.011527</v>
          </cell>
          <cell r="O18" t="e">
            <v>#VALUE!</v>
          </cell>
        </row>
        <row r="19">
          <cell r="B19">
            <v>329692927.156645</v>
          </cell>
          <cell r="O19" t="e">
            <v>#VALUE!</v>
          </cell>
        </row>
        <row r="20">
          <cell r="B20">
            <v>405776315.80919</v>
          </cell>
          <cell r="O20" t="e">
            <v>#VALUE!</v>
          </cell>
        </row>
        <row r="21">
          <cell r="B21">
            <v>255456291.817012</v>
          </cell>
          <cell r="O21" t="e">
            <v>#VALUE!</v>
          </cell>
        </row>
        <row r="22">
          <cell r="B22">
            <v>244820581.741242</v>
          </cell>
          <cell r="O22" t="e">
            <v>#VALUE!</v>
          </cell>
        </row>
        <row r="23">
          <cell r="B23">
            <v>213032368.121796</v>
          </cell>
          <cell r="O23" t="e">
            <v>#VALUE!</v>
          </cell>
        </row>
        <row r="24">
          <cell r="B24">
            <v>437693615.96894</v>
          </cell>
          <cell r="O24" t="e">
            <v>#VALUE!</v>
          </cell>
        </row>
        <row r="25">
          <cell r="B25">
            <v>108577516.784159</v>
          </cell>
          <cell r="O25" t="e">
            <v>#VALUE!</v>
          </cell>
        </row>
        <row r="26">
          <cell r="B26">
            <v>330048035.785678</v>
          </cell>
          <cell r="O26" t="e">
            <v>#VALUE!</v>
          </cell>
        </row>
        <row r="27">
          <cell r="B27">
            <v>132791203.022359</v>
          </cell>
          <cell r="O27" t="e">
            <v>#VALUE!</v>
          </cell>
        </row>
        <row r="28">
          <cell r="B28">
            <v>166444086.052966</v>
          </cell>
          <cell r="O28" t="e">
            <v>#VALUE!</v>
          </cell>
        </row>
        <row r="29">
          <cell r="B29">
            <v>141415600.020289</v>
          </cell>
          <cell r="O29" t="e">
            <v>#VALUE!</v>
          </cell>
        </row>
        <row r="30">
          <cell r="B30">
            <v>268503158.767133</v>
          </cell>
          <cell r="O30" t="e">
            <v>#VALUE!</v>
          </cell>
        </row>
        <row r="31">
          <cell r="B31">
            <v>571823521.970052</v>
          </cell>
          <cell r="O31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taEnterParams"/>
      <sheetName val="dtaSett"/>
      <sheetName val="dtaSett_ind_yr2"/>
      <sheetName val="dtaSett_ind_yr3"/>
      <sheetName val="dtaSettalt"/>
      <sheetName val="dtaSettalt_ind_yr2"/>
      <sheetName val="dtaSettalt_ind_yr3"/>
      <sheetName val="clcTotals"/>
      <sheetName val="clcTotals(Welsh)"/>
      <sheetName val="dtaIndicators"/>
      <sheetName val="clcEducation"/>
      <sheetName val="clcPSS"/>
      <sheetName val="clcRoads"/>
      <sheetName val="clcRegenOther"/>
      <sheetName val="clcHousing"/>
      <sheetName val="clcGeneralGrant"/>
      <sheetName val="clcGCGProfiles"/>
      <sheetName val="brfLAGCF"/>
      <sheetName val="brfLAGCF (Indic1)"/>
      <sheetName val="brfLAGCF (Indic2)"/>
      <sheetName val="brfProvToFin"/>
      <sheetName val="brfTotals"/>
      <sheetName val="brfLAGCF(Welsh)"/>
      <sheetName val="brfTotals(Welsh)"/>
      <sheetName val="Indicators for GreenBook"/>
      <sheetName val="PrtGCFSumms"/>
      <sheetName val="CreateGCFSumms"/>
    </sheetNames>
    <sheetDataSet>
      <sheetData sheetId="0">
        <row r="5">
          <cell r="B5" t="str">
            <v>2015-16</v>
          </cell>
        </row>
        <row r="8">
          <cell r="B8" t="str">
            <v>2014-15</v>
          </cell>
        </row>
      </sheetData>
      <sheetData sheetId="5">
        <row r="7">
          <cell r="D7">
            <v>20000</v>
          </cell>
          <cell r="F7">
            <v>20000</v>
          </cell>
        </row>
        <row r="8">
          <cell r="D8">
            <v>26950</v>
          </cell>
          <cell r="F8">
            <v>22000</v>
          </cell>
        </row>
        <row r="16">
          <cell r="D16">
            <v>46967</v>
          </cell>
          <cell r="F16">
            <v>43567</v>
          </cell>
        </row>
        <row r="19">
          <cell r="D19">
            <v>60400</v>
          </cell>
          <cell r="F19">
            <v>60400</v>
          </cell>
        </row>
        <row r="20">
          <cell r="D20">
            <v>8029</v>
          </cell>
          <cell r="F20">
            <v>11537</v>
          </cell>
        </row>
        <row r="30">
          <cell r="D30">
            <v>5072</v>
          </cell>
          <cell r="F30">
            <v>5072</v>
          </cell>
        </row>
        <row r="31">
          <cell r="D31">
            <v>4691</v>
          </cell>
          <cell r="F31">
            <v>4691</v>
          </cell>
        </row>
        <row r="32">
          <cell r="D32">
            <v>9763</v>
          </cell>
          <cell r="F32">
            <v>9763</v>
          </cell>
        </row>
        <row r="36">
          <cell r="D36">
            <v>4195</v>
          </cell>
          <cell r="F36">
            <v>6195</v>
          </cell>
        </row>
        <row r="37">
          <cell r="D37">
            <v>12000</v>
          </cell>
          <cell r="F37">
            <v>12000</v>
          </cell>
        </row>
      </sheetData>
      <sheetData sheetId="6">
        <row r="7">
          <cell r="D7">
            <v>20000</v>
          </cell>
          <cell r="F7">
            <v>20000</v>
          </cell>
        </row>
        <row r="10">
          <cell r="D10">
            <v>5000</v>
          </cell>
          <cell r="F10">
            <v>5000</v>
          </cell>
        </row>
        <row r="11">
          <cell r="D11">
            <v>4000</v>
          </cell>
          <cell r="F11">
            <v>4000</v>
          </cell>
        </row>
        <row r="12">
          <cell r="D12">
            <v>14475</v>
          </cell>
          <cell r="F12">
            <v>14475</v>
          </cell>
        </row>
        <row r="18">
          <cell r="D18">
            <v>60400</v>
          </cell>
          <cell r="F18">
            <v>60400</v>
          </cell>
        </row>
        <row r="19">
          <cell r="D19">
            <v>11537</v>
          </cell>
          <cell r="F19">
            <v>11537</v>
          </cell>
        </row>
        <row r="20">
          <cell r="D20">
            <v>1000</v>
          </cell>
          <cell r="F20">
            <v>1000</v>
          </cell>
        </row>
        <row r="31">
          <cell r="D31">
            <v>10232</v>
          </cell>
          <cell r="F31">
            <v>10232</v>
          </cell>
        </row>
        <row r="32">
          <cell r="D32">
            <v>6195</v>
          </cell>
          <cell r="F32">
            <v>6195</v>
          </cell>
        </row>
      </sheetData>
      <sheetData sheetId="18">
        <row r="11">
          <cell r="E11">
            <v>3521</v>
          </cell>
          <cell r="G11">
            <v>0</v>
          </cell>
          <cell r="K11">
            <v>1332</v>
          </cell>
        </row>
        <row r="12">
          <cell r="E12">
            <v>6637</v>
          </cell>
          <cell r="G12">
            <v>0</v>
          </cell>
          <cell r="K12">
            <v>2511</v>
          </cell>
        </row>
        <row r="13">
          <cell r="E13">
            <v>5538</v>
          </cell>
          <cell r="G13">
            <v>0</v>
          </cell>
          <cell r="K13">
            <v>2095</v>
          </cell>
        </row>
        <row r="14">
          <cell r="E14">
            <v>4847</v>
          </cell>
          <cell r="G14">
            <v>0</v>
          </cell>
          <cell r="K14">
            <v>1834</v>
          </cell>
        </row>
        <row r="15">
          <cell r="E15">
            <v>6868</v>
          </cell>
          <cell r="G15">
            <v>0</v>
          </cell>
          <cell r="K15">
            <v>2598</v>
          </cell>
        </row>
        <row r="16">
          <cell r="E16">
            <v>5634</v>
          </cell>
          <cell r="G16">
            <v>0</v>
          </cell>
          <cell r="K16">
            <v>2131</v>
          </cell>
        </row>
        <row r="17">
          <cell r="E17">
            <v>7523</v>
          </cell>
          <cell r="G17">
            <v>0</v>
          </cell>
          <cell r="K17">
            <v>2846</v>
          </cell>
        </row>
        <row r="18">
          <cell r="E18">
            <v>4693</v>
          </cell>
          <cell r="G18">
            <v>0</v>
          </cell>
          <cell r="K18">
            <v>1775</v>
          </cell>
        </row>
        <row r="19">
          <cell r="E19">
            <v>6063</v>
          </cell>
          <cell r="G19">
            <v>0</v>
          </cell>
          <cell r="K19">
            <v>2294</v>
          </cell>
        </row>
        <row r="20">
          <cell r="E20">
            <v>9370</v>
          </cell>
          <cell r="G20">
            <v>0</v>
          </cell>
          <cell r="K20">
            <v>3545</v>
          </cell>
        </row>
        <row r="21">
          <cell r="E21">
            <v>10224</v>
          </cell>
          <cell r="G21">
            <v>0</v>
          </cell>
          <cell r="K21">
            <v>3868</v>
          </cell>
        </row>
        <row r="22">
          <cell r="E22">
            <v>7032</v>
          </cell>
          <cell r="G22">
            <v>0</v>
          </cell>
          <cell r="K22">
            <v>2660</v>
          </cell>
        </row>
        <row r="23">
          <cell r="E23">
            <v>6288</v>
          </cell>
          <cell r="G23">
            <v>0</v>
          </cell>
          <cell r="K23">
            <v>2379</v>
          </cell>
        </row>
        <row r="24">
          <cell r="E24">
            <v>5466</v>
          </cell>
          <cell r="G24">
            <v>0</v>
          </cell>
          <cell r="K24">
            <v>2068</v>
          </cell>
        </row>
        <row r="25">
          <cell r="E25">
            <v>11154</v>
          </cell>
          <cell r="G25">
            <v>0</v>
          </cell>
          <cell r="K25">
            <v>4220</v>
          </cell>
        </row>
        <row r="26">
          <cell r="E26">
            <v>2613</v>
          </cell>
          <cell r="G26">
            <v>0</v>
          </cell>
          <cell r="K26">
            <v>989</v>
          </cell>
        </row>
        <row r="27">
          <cell r="E27">
            <v>8018</v>
          </cell>
          <cell r="G27">
            <v>0</v>
          </cell>
          <cell r="K27">
            <v>3033</v>
          </cell>
        </row>
        <row r="28">
          <cell r="E28">
            <v>3252</v>
          </cell>
          <cell r="G28">
            <v>0</v>
          </cell>
          <cell r="K28">
            <v>1230</v>
          </cell>
        </row>
        <row r="29">
          <cell r="E29">
            <v>4355</v>
          </cell>
          <cell r="G29">
            <v>0</v>
          </cell>
          <cell r="K29">
            <v>1648</v>
          </cell>
        </row>
        <row r="30">
          <cell r="E30">
            <v>3865</v>
          </cell>
          <cell r="G30">
            <v>0</v>
          </cell>
          <cell r="K30">
            <v>1462</v>
          </cell>
        </row>
        <row r="31">
          <cell r="E31">
            <v>6427</v>
          </cell>
          <cell r="G31">
            <v>0</v>
          </cell>
          <cell r="K31">
            <v>2431</v>
          </cell>
        </row>
        <row r="32">
          <cell r="E32">
            <v>13449</v>
          </cell>
          <cell r="G32">
            <v>0</v>
          </cell>
          <cell r="K32">
            <v>5088</v>
          </cell>
        </row>
      </sheetData>
      <sheetData sheetId="19">
        <row r="11">
          <cell r="E11">
            <v>3521</v>
          </cell>
          <cell r="G11">
            <v>0</v>
          </cell>
          <cell r="K11">
            <v>1332</v>
          </cell>
        </row>
        <row r="12">
          <cell r="E12">
            <v>6637</v>
          </cell>
          <cell r="G12">
            <v>0</v>
          </cell>
          <cell r="K12">
            <v>2511</v>
          </cell>
        </row>
        <row r="13">
          <cell r="E13">
            <v>5538</v>
          </cell>
          <cell r="G13">
            <v>0</v>
          </cell>
          <cell r="K13">
            <v>2095</v>
          </cell>
        </row>
        <row r="14">
          <cell r="E14">
            <v>4847</v>
          </cell>
          <cell r="G14">
            <v>0</v>
          </cell>
          <cell r="K14">
            <v>1834</v>
          </cell>
        </row>
        <row r="15">
          <cell r="E15">
            <v>6868</v>
          </cell>
          <cell r="G15">
            <v>0</v>
          </cell>
          <cell r="K15">
            <v>2598</v>
          </cell>
        </row>
        <row r="16">
          <cell r="E16">
            <v>5634</v>
          </cell>
          <cell r="G16">
            <v>0</v>
          </cell>
          <cell r="K16">
            <v>2131</v>
          </cell>
        </row>
        <row r="17">
          <cell r="E17">
            <v>7523</v>
          </cell>
          <cell r="G17">
            <v>0</v>
          </cell>
          <cell r="K17">
            <v>2846</v>
          </cell>
        </row>
        <row r="18">
          <cell r="E18">
            <v>4693</v>
          </cell>
          <cell r="G18">
            <v>0</v>
          </cell>
          <cell r="K18">
            <v>1775</v>
          </cell>
        </row>
        <row r="19">
          <cell r="E19">
            <v>6063</v>
          </cell>
          <cell r="G19">
            <v>0</v>
          </cell>
          <cell r="K19">
            <v>2294</v>
          </cell>
        </row>
        <row r="20">
          <cell r="E20">
            <v>9370</v>
          </cell>
          <cell r="G20">
            <v>0</v>
          </cell>
          <cell r="K20">
            <v>3545</v>
          </cell>
        </row>
        <row r="21">
          <cell r="E21">
            <v>10224</v>
          </cell>
          <cell r="G21">
            <v>0</v>
          </cell>
          <cell r="K21">
            <v>3868</v>
          </cell>
        </row>
        <row r="22">
          <cell r="E22">
            <v>7032</v>
          </cell>
          <cell r="G22">
            <v>0</v>
          </cell>
          <cell r="K22">
            <v>2660</v>
          </cell>
        </row>
        <row r="23">
          <cell r="E23">
            <v>6288</v>
          </cell>
          <cell r="G23">
            <v>0</v>
          </cell>
          <cell r="K23">
            <v>2379</v>
          </cell>
        </row>
        <row r="24">
          <cell r="E24">
            <v>5466</v>
          </cell>
          <cell r="G24">
            <v>0</v>
          </cell>
          <cell r="K24">
            <v>2068</v>
          </cell>
        </row>
        <row r="25">
          <cell r="E25">
            <v>11154</v>
          </cell>
          <cell r="G25">
            <v>0</v>
          </cell>
          <cell r="K25">
            <v>4220</v>
          </cell>
        </row>
        <row r="26">
          <cell r="E26">
            <v>2613</v>
          </cell>
          <cell r="G26">
            <v>0</v>
          </cell>
          <cell r="K26">
            <v>989</v>
          </cell>
        </row>
        <row r="27">
          <cell r="E27">
            <v>8018</v>
          </cell>
          <cell r="G27">
            <v>0</v>
          </cell>
          <cell r="K27">
            <v>3033</v>
          </cell>
        </row>
        <row r="28">
          <cell r="E28">
            <v>3252</v>
          </cell>
          <cell r="G28">
            <v>0</v>
          </cell>
          <cell r="K28">
            <v>1230</v>
          </cell>
        </row>
        <row r="29">
          <cell r="E29">
            <v>4355</v>
          </cell>
          <cell r="G29">
            <v>0</v>
          </cell>
          <cell r="K29">
            <v>1648</v>
          </cell>
        </row>
        <row r="30">
          <cell r="E30">
            <v>3865</v>
          </cell>
          <cell r="G30">
            <v>0</v>
          </cell>
          <cell r="K30">
            <v>1462</v>
          </cell>
        </row>
        <row r="31">
          <cell r="E31">
            <v>6427</v>
          </cell>
          <cell r="G31">
            <v>0</v>
          </cell>
          <cell r="K31">
            <v>2431</v>
          </cell>
        </row>
        <row r="32">
          <cell r="E32">
            <v>13449</v>
          </cell>
          <cell r="G32">
            <v>0</v>
          </cell>
          <cell r="K32">
            <v>5088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24.77734375" style="181" bestFit="1" customWidth="1"/>
    <col min="3" max="3" width="2.77734375" style="181" customWidth="1"/>
    <col min="4" max="4" width="11.88671875" style="181" customWidth="1"/>
    <col min="5" max="5" width="2.77734375" style="181" customWidth="1"/>
    <col min="6" max="6" width="11.88671875" style="181" hidden="1" customWidth="1"/>
    <col min="7" max="7" width="2.77734375" style="181" hidden="1" customWidth="1"/>
    <col min="8" max="8" width="11.88671875" style="181" customWidth="1"/>
    <col min="9" max="9" width="2.77734375" style="181" customWidth="1"/>
    <col min="10" max="10" width="11.88671875" style="181" customWidth="1"/>
    <col min="11" max="11" width="2.77734375" style="181" customWidth="1"/>
    <col min="12" max="12" width="11.88671875" style="181" customWidth="1"/>
    <col min="13" max="16384" width="8.88671875" style="181" customWidth="1"/>
  </cols>
  <sheetData>
    <row r="1" ht="15.75">
      <c r="B1" s="182" t="s">
        <v>273</v>
      </c>
    </row>
    <row r="2" s="115" customFormat="1" ht="6" customHeight="1"/>
    <row r="3" s="115" customFormat="1" ht="12.75">
      <c r="B3" s="183" t="s">
        <v>272</v>
      </c>
    </row>
    <row r="4" s="115" customFormat="1" ht="19.5" customHeight="1"/>
    <row r="5" s="115" customFormat="1" ht="12.75">
      <c r="B5" s="114" t="s">
        <v>82</v>
      </c>
    </row>
    <row r="6" spans="2:12" s="115" customFormat="1" ht="12.75" customHeight="1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7" t="s">
        <v>106</v>
      </c>
    </row>
    <row r="7" spans="4:10" s="115" customFormat="1" ht="12.75">
      <c r="D7" s="122" t="s">
        <v>36</v>
      </c>
      <c r="E7" s="122"/>
      <c r="F7" s="122"/>
      <c r="G7" s="122"/>
      <c r="H7" s="122" t="s">
        <v>39</v>
      </c>
      <c r="I7" s="122"/>
      <c r="J7" s="122"/>
    </row>
    <row r="8" spans="2:12" s="115" customFormat="1" ht="12.75">
      <c r="B8" s="126" t="s">
        <v>16</v>
      </c>
      <c r="D8" s="127" t="s">
        <v>229</v>
      </c>
      <c r="E8" s="122"/>
      <c r="F8" s="122"/>
      <c r="G8" s="122"/>
      <c r="H8" s="127" t="s">
        <v>225</v>
      </c>
      <c r="I8" s="122"/>
      <c r="J8" s="127" t="s">
        <v>37</v>
      </c>
      <c r="L8" s="127" t="s">
        <v>38</v>
      </c>
    </row>
    <row r="9" s="115" customFormat="1" ht="6" customHeight="1"/>
    <row r="10" spans="2:12" s="115" customFormat="1" ht="12.75">
      <c r="B10" s="115" t="s">
        <v>18</v>
      </c>
      <c r="D10" s="146">
        <v>96709128.70269631</v>
      </c>
      <c r="E10" s="131"/>
      <c r="F10" s="131"/>
      <c r="G10" s="149">
        <v>2</v>
      </c>
      <c r="H10" s="131">
        <v>92966296</v>
      </c>
      <c r="J10" s="207">
        <v>-0.0387019586765438</v>
      </c>
      <c r="L10" s="135">
        <v>16</v>
      </c>
    </row>
    <row r="11" spans="2:12" s="115" customFormat="1" ht="12.75">
      <c r="B11" s="115" t="s">
        <v>0</v>
      </c>
      <c r="D11" s="146">
        <v>175270718.2370003</v>
      </c>
      <c r="E11" s="131"/>
      <c r="F11" s="131"/>
      <c r="G11" s="149">
        <v>3</v>
      </c>
      <c r="H11" s="131">
        <v>168311989</v>
      </c>
      <c r="J11" s="207">
        <v>-0.039702748451060255</v>
      </c>
      <c r="L11" s="135">
        <v>17</v>
      </c>
    </row>
    <row r="12" spans="2:12" s="115" customFormat="1" ht="12.75">
      <c r="B12" s="115" t="s">
        <v>1</v>
      </c>
      <c r="D12" s="146">
        <v>158174158.2702489</v>
      </c>
      <c r="E12" s="131"/>
      <c r="F12" s="131"/>
      <c r="G12" s="149">
        <v>4</v>
      </c>
      <c r="H12" s="131">
        <v>151342896</v>
      </c>
      <c r="J12" s="207">
        <v>-0.04318823216733869</v>
      </c>
      <c r="L12" s="135">
        <v>20</v>
      </c>
    </row>
    <row r="13" spans="2:12" s="115" customFormat="1" ht="12.75">
      <c r="B13" s="115" t="s">
        <v>19</v>
      </c>
      <c r="D13" s="146">
        <v>145440577.71488583</v>
      </c>
      <c r="E13" s="131"/>
      <c r="F13" s="131"/>
      <c r="G13" s="149">
        <v>5</v>
      </c>
      <c r="H13" s="131">
        <v>140138869</v>
      </c>
      <c r="J13" s="207">
        <v>-0.03645274790697706</v>
      </c>
      <c r="L13" s="135">
        <v>14</v>
      </c>
    </row>
    <row r="14" spans="2:12" s="115" customFormat="1" ht="12.75">
      <c r="B14" s="115" t="s">
        <v>20</v>
      </c>
      <c r="D14" s="146">
        <v>193052221.58489993</v>
      </c>
      <c r="E14" s="131"/>
      <c r="F14" s="131"/>
      <c r="G14" s="149">
        <v>6</v>
      </c>
      <c r="H14" s="131">
        <v>186418537</v>
      </c>
      <c r="J14" s="207">
        <v>-0.03436212507910763</v>
      </c>
      <c r="L14" s="135">
        <v>11</v>
      </c>
    </row>
    <row r="15" spans="2:12" s="115" customFormat="1" ht="12.75">
      <c r="B15" s="115" t="s">
        <v>21</v>
      </c>
      <c r="D15" s="146">
        <v>175490806.50521392</v>
      </c>
      <c r="E15" s="131"/>
      <c r="F15" s="131"/>
      <c r="G15" s="149">
        <v>7</v>
      </c>
      <c r="H15" s="131">
        <v>170512532</v>
      </c>
      <c r="J15" s="207">
        <v>-0.028367722528336636</v>
      </c>
      <c r="L15" s="135">
        <v>5</v>
      </c>
    </row>
    <row r="16" spans="2:12" s="115" customFormat="1" ht="12.75">
      <c r="B16" s="115" t="s">
        <v>2</v>
      </c>
      <c r="D16" s="146">
        <v>182395274.05574122</v>
      </c>
      <c r="E16" s="131"/>
      <c r="F16" s="131"/>
      <c r="G16" s="149">
        <v>8</v>
      </c>
      <c r="H16" s="131">
        <v>174315866</v>
      </c>
      <c r="J16" s="207">
        <v>-0.0442961480091425</v>
      </c>
      <c r="L16" s="135">
        <v>21</v>
      </c>
    </row>
    <row r="17" spans="2:12" s="115" customFormat="1" ht="12.75">
      <c r="B17" s="115" t="s">
        <v>3</v>
      </c>
      <c r="D17" s="146">
        <v>103888519.38616788</v>
      </c>
      <c r="E17" s="131"/>
      <c r="F17" s="131"/>
      <c r="G17" s="149">
        <v>9</v>
      </c>
      <c r="H17" s="131">
        <v>99255755</v>
      </c>
      <c r="J17" s="207">
        <v>-0.044593612591081966</v>
      </c>
      <c r="L17" s="135">
        <v>22</v>
      </c>
    </row>
    <row r="18" spans="2:12" s="115" customFormat="1" ht="12.75">
      <c r="B18" s="115" t="s">
        <v>22</v>
      </c>
      <c r="D18" s="146">
        <v>167074189.28214252</v>
      </c>
      <c r="E18" s="131"/>
      <c r="F18" s="131"/>
      <c r="G18" s="149">
        <v>10</v>
      </c>
      <c r="H18" s="131">
        <v>160044834</v>
      </c>
      <c r="J18" s="207">
        <v>-0.042073256870765796</v>
      </c>
      <c r="L18" s="135">
        <v>18</v>
      </c>
    </row>
    <row r="19" spans="2:12" s="115" customFormat="1" ht="12.75">
      <c r="B19" s="115" t="s">
        <v>23</v>
      </c>
      <c r="D19" s="146">
        <v>261129246.64600763</v>
      </c>
      <c r="E19" s="131"/>
      <c r="F19" s="131"/>
      <c r="G19" s="149">
        <v>11</v>
      </c>
      <c r="H19" s="131">
        <v>252481384</v>
      </c>
      <c r="J19" s="207">
        <v>-0.033117173802177935</v>
      </c>
      <c r="L19" s="135">
        <v>7</v>
      </c>
    </row>
    <row r="20" spans="2:12" s="115" customFormat="1" ht="12.75">
      <c r="B20" s="115" t="s">
        <v>24</v>
      </c>
      <c r="D20" s="146">
        <v>318314089.2681534</v>
      </c>
      <c r="E20" s="131"/>
      <c r="F20" s="131"/>
      <c r="G20" s="149">
        <v>12</v>
      </c>
      <c r="H20" s="131">
        <v>307634450</v>
      </c>
      <c r="J20" s="207">
        <v>-0.03355063325254415</v>
      </c>
      <c r="L20" s="135">
        <v>9</v>
      </c>
    </row>
    <row r="21" spans="2:12" s="115" customFormat="1" ht="12.75">
      <c r="B21" s="115" t="s">
        <v>25</v>
      </c>
      <c r="D21" s="146">
        <v>210067863.8238996</v>
      </c>
      <c r="E21" s="131"/>
      <c r="F21" s="131"/>
      <c r="G21" s="149">
        <v>13</v>
      </c>
      <c r="H21" s="131">
        <v>205077171</v>
      </c>
      <c r="J21" s="207">
        <v>-0.023757526415764896</v>
      </c>
      <c r="L21" s="135">
        <v>1</v>
      </c>
    </row>
    <row r="22" spans="2:12" s="115" customFormat="1" ht="12.75">
      <c r="B22" s="115" t="s">
        <v>26</v>
      </c>
      <c r="D22" s="146">
        <v>194982685.30129233</v>
      </c>
      <c r="E22" s="131"/>
      <c r="F22" s="131"/>
      <c r="G22" s="149">
        <v>14</v>
      </c>
      <c r="H22" s="131">
        <v>188409365</v>
      </c>
      <c r="J22" s="207">
        <v>-0.0337123283082037</v>
      </c>
      <c r="L22" s="135">
        <v>10</v>
      </c>
    </row>
    <row r="23" spans="2:12" s="115" customFormat="1" ht="12.75">
      <c r="B23" s="115" t="s">
        <v>27</v>
      </c>
      <c r="D23" s="146">
        <v>157920318.57221362</v>
      </c>
      <c r="E23" s="131"/>
      <c r="F23" s="131"/>
      <c r="G23" s="149">
        <v>15</v>
      </c>
      <c r="H23" s="131">
        <v>152480941</v>
      </c>
      <c r="J23" s="207">
        <v>-0.03444381078630043</v>
      </c>
      <c r="L23" s="135">
        <v>12</v>
      </c>
    </row>
    <row r="24" spans="2:12" s="115" customFormat="1" ht="12.75">
      <c r="B24" s="115" t="s">
        <v>4</v>
      </c>
      <c r="D24" s="146">
        <v>367909743.99210536</v>
      </c>
      <c r="E24" s="131"/>
      <c r="F24" s="131"/>
      <c r="G24" s="149">
        <v>16</v>
      </c>
      <c r="H24" s="131">
        <v>354675036</v>
      </c>
      <c r="J24" s="207">
        <v>-0.03597270311054701</v>
      </c>
      <c r="L24" s="135">
        <v>13</v>
      </c>
    </row>
    <row r="25" spans="2:12" s="115" customFormat="1" ht="12.75">
      <c r="B25" s="115" t="s">
        <v>28</v>
      </c>
      <c r="D25" s="146">
        <v>91600429.68525189</v>
      </c>
      <c r="E25" s="131"/>
      <c r="F25" s="131"/>
      <c r="G25" s="149">
        <v>17</v>
      </c>
      <c r="H25" s="131">
        <v>89288359</v>
      </c>
      <c r="J25" s="207">
        <v>-0.025240827943672217</v>
      </c>
      <c r="L25" s="135">
        <v>2</v>
      </c>
    </row>
    <row r="26" spans="2:12" s="115" customFormat="1" ht="12.75">
      <c r="B26" s="115" t="s">
        <v>29</v>
      </c>
      <c r="D26" s="146">
        <v>272807892.1377653</v>
      </c>
      <c r="E26" s="131"/>
      <c r="F26" s="131"/>
      <c r="G26" s="149">
        <v>18</v>
      </c>
      <c r="H26" s="131">
        <v>263691541</v>
      </c>
      <c r="J26" s="207">
        <v>-0.03341674269878392</v>
      </c>
      <c r="L26" s="135">
        <v>8</v>
      </c>
    </row>
    <row r="27" spans="2:12" s="115" customFormat="1" ht="12.75">
      <c r="B27" s="115" t="s">
        <v>5</v>
      </c>
      <c r="D27" s="146">
        <v>113344601.95006907</v>
      </c>
      <c r="E27" s="131"/>
      <c r="F27" s="131"/>
      <c r="G27" s="149">
        <v>19</v>
      </c>
      <c r="H27" s="131">
        <v>110203549</v>
      </c>
      <c r="J27" s="207">
        <v>-0.027712417671666212</v>
      </c>
      <c r="L27" s="135">
        <v>4</v>
      </c>
    </row>
    <row r="28" spans="2:12" s="115" customFormat="1" ht="12.75">
      <c r="B28" s="115" t="s">
        <v>30</v>
      </c>
      <c r="D28" s="146">
        <v>135517340.7728916</v>
      </c>
      <c r="E28" s="131"/>
      <c r="F28" s="131"/>
      <c r="G28" s="149">
        <v>20</v>
      </c>
      <c r="H28" s="131">
        <v>130544586</v>
      </c>
      <c r="J28" s="207">
        <v>-0.036694601181890496</v>
      </c>
      <c r="L28" s="135">
        <v>15</v>
      </c>
    </row>
    <row r="29" spans="2:12" s="115" customFormat="1" ht="12.75">
      <c r="B29" s="115" t="s">
        <v>31</v>
      </c>
      <c r="D29" s="146">
        <v>97765960.3438755</v>
      </c>
      <c r="E29" s="131"/>
      <c r="F29" s="131"/>
      <c r="G29" s="149">
        <v>21</v>
      </c>
      <c r="H29" s="131">
        <v>93556716</v>
      </c>
      <c r="J29" s="207">
        <v>-0.043054293427591595</v>
      </c>
      <c r="L29" s="135">
        <v>19</v>
      </c>
    </row>
    <row r="30" spans="2:12" s="115" customFormat="1" ht="12.75">
      <c r="B30" s="115" t="s">
        <v>32</v>
      </c>
      <c r="D30" s="146">
        <v>214684756.63195544</v>
      </c>
      <c r="E30" s="131"/>
      <c r="F30" s="131"/>
      <c r="G30" s="149">
        <v>22</v>
      </c>
      <c r="H30" s="131">
        <v>209254324</v>
      </c>
      <c r="J30" s="207">
        <v>-0.025294914819057657</v>
      </c>
      <c r="L30" s="135">
        <v>3</v>
      </c>
    </row>
    <row r="31" spans="2:12" s="115" customFormat="1" ht="12.75">
      <c r="B31" s="116" t="s">
        <v>33</v>
      </c>
      <c r="D31" s="148">
        <v>436620003.12552214</v>
      </c>
      <c r="E31" s="146"/>
      <c r="F31" s="146"/>
      <c r="G31" s="149">
        <v>23</v>
      </c>
      <c r="H31" s="148">
        <v>424104261</v>
      </c>
      <c r="I31" s="135"/>
      <c r="J31" s="201">
        <v>-0.028665068104825275</v>
      </c>
      <c r="K31" s="135"/>
      <c r="L31" s="116">
        <v>6</v>
      </c>
    </row>
    <row r="32" spans="4:10" s="115" customFormat="1" ht="6" customHeight="1">
      <c r="D32" s="131"/>
      <c r="E32" s="131"/>
      <c r="F32" s="131"/>
      <c r="G32" s="131"/>
      <c r="H32" s="131"/>
      <c r="J32" s="162"/>
    </row>
    <row r="33" spans="2:12" s="115" customFormat="1" ht="12.75">
      <c r="B33" s="126" t="s">
        <v>17</v>
      </c>
      <c r="C33" s="116"/>
      <c r="D33" s="150">
        <v>4270160525.99</v>
      </c>
      <c r="E33" s="150"/>
      <c r="F33" s="150"/>
      <c r="G33" s="150"/>
      <c r="H33" s="150">
        <v>4124709257</v>
      </c>
      <c r="I33" s="126"/>
      <c r="J33" s="202">
        <v>-0.034062248504411474</v>
      </c>
      <c r="K33" s="116"/>
      <c r="L33" s="116"/>
    </row>
    <row r="34" s="115" customFormat="1" ht="12.75"/>
    <row r="35" s="115" customFormat="1" ht="12.75">
      <c r="B35" s="115" t="s">
        <v>297</v>
      </c>
    </row>
    <row r="36" s="115" customFormat="1" ht="12.75"/>
    <row r="37" s="115" customFormat="1" ht="12.75"/>
    <row r="38" s="115" customFormat="1" ht="12.75"/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P66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54.77734375" style="0" customWidth="1"/>
    <col min="3" max="3" width="2.77734375" style="0" customWidth="1"/>
    <col min="4" max="4" width="17.21484375" style="0" bestFit="1" customWidth="1"/>
    <col min="5" max="5" width="2.77734375" style="0" customWidth="1"/>
    <col min="6" max="6" width="17.21484375" style="0" customWidth="1"/>
    <col min="7" max="7" width="2.77734375" style="0" customWidth="1"/>
    <col min="8" max="8" width="13.10546875" style="0" customWidth="1"/>
    <col min="9" max="9" width="2.77734375" style="0" customWidth="1"/>
    <col min="10" max="10" width="13.10546875" style="0" customWidth="1"/>
  </cols>
  <sheetData>
    <row r="1" ht="15.75">
      <c r="B1" s="27" t="e">
        <f>"SETLIAD LLYWODRAETH LEOL CYMRU "&amp;#REF!</f>
        <v>#REF!</v>
      </c>
    </row>
    <row r="2" s="1" customFormat="1" ht="6" customHeight="1"/>
    <row r="3" s="1" customFormat="1" ht="12.75">
      <c r="B3" s="46" t="e">
        <f>#REF!</f>
        <v>#REF!</v>
      </c>
    </row>
    <row r="4" s="1" customFormat="1" ht="19.5" customHeight="1"/>
    <row r="5" s="1" customFormat="1" ht="12.75">
      <c r="B5" s="2" t="s">
        <v>34</v>
      </c>
    </row>
    <row r="6" spans="2:10" s="1" customFormat="1" ht="12.75" customHeight="1">
      <c r="B6" s="3"/>
      <c r="C6" s="3"/>
      <c r="D6" s="3"/>
      <c r="E6" s="3"/>
      <c r="F6" s="3"/>
      <c r="G6" s="3"/>
      <c r="H6" s="3"/>
      <c r="I6" s="3"/>
      <c r="J6" s="12" t="s">
        <v>106</v>
      </c>
    </row>
    <row r="7" spans="4:10" s="1" customFormat="1" ht="12.75">
      <c r="D7" s="29" t="e">
        <f>#REF!</f>
        <v>#REF!</v>
      </c>
      <c r="E7" s="5"/>
      <c r="F7" s="29" t="e">
        <f>#REF!</f>
        <v>#REF!</v>
      </c>
      <c r="G7" s="5"/>
      <c r="H7" s="5"/>
      <c r="I7" s="5"/>
      <c r="J7" s="5"/>
    </row>
    <row r="8" spans="4:10" s="1" customFormat="1" ht="12.75">
      <c r="D8" s="5" t="s">
        <v>119</v>
      </c>
      <c r="E8" s="5"/>
      <c r="F8" s="5" t="s">
        <v>119</v>
      </c>
      <c r="G8" s="5"/>
      <c r="H8" s="5"/>
      <c r="I8" s="5"/>
      <c r="J8" s="5"/>
    </row>
    <row r="9" spans="2:10" s="1" customFormat="1" ht="12.75">
      <c r="B9" s="4" t="s">
        <v>118</v>
      </c>
      <c r="D9" s="6" t="s">
        <v>173</v>
      </c>
      <c r="E9" s="5"/>
      <c r="F9" s="6" t="s">
        <v>173</v>
      </c>
      <c r="G9" s="5"/>
      <c r="H9" s="6" t="s">
        <v>117</v>
      </c>
      <c r="I9" s="5"/>
      <c r="J9" s="6" t="s">
        <v>37</v>
      </c>
    </row>
    <row r="10" s="1" customFormat="1" ht="6" customHeight="1"/>
    <row r="11" spans="2:16" s="1" customFormat="1" ht="15.75">
      <c r="B11" s="70" t="s">
        <v>215</v>
      </c>
      <c r="D11" s="26"/>
      <c r="E11" s="60"/>
      <c r="F11" s="60"/>
      <c r="G11" s="13"/>
      <c r="H11" s="13"/>
      <c r="L11" s="70"/>
      <c r="M11" s="53"/>
      <c r="N11" s="53"/>
      <c r="O11" s="53"/>
      <c r="P11" s="53"/>
    </row>
    <row r="12" spans="2:16" s="1" customFormat="1" ht="15">
      <c r="B12" s="75" t="s">
        <v>162</v>
      </c>
      <c r="D12" s="62">
        <f>'[2]dtaSettalt_ind_yr3'!D12</f>
        <v>14475</v>
      </c>
      <c r="E12" s="63"/>
      <c r="F12" s="62">
        <f>'[2]dtaSettalt_ind_yr3'!F12</f>
        <v>14475</v>
      </c>
      <c r="G12" s="23"/>
      <c r="H12" s="15"/>
      <c r="I12" s="11"/>
      <c r="J12" s="3"/>
      <c r="L12" s="71"/>
      <c r="M12" s="53"/>
      <c r="N12" s="53"/>
      <c r="O12" s="53"/>
      <c r="P12" s="53"/>
    </row>
    <row r="13" spans="2:16" s="1" customFormat="1" ht="6.75" customHeight="1">
      <c r="B13" s="70"/>
      <c r="D13" s="26"/>
      <c r="E13" s="60"/>
      <c r="F13" s="60"/>
      <c r="G13" s="13"/>
      <c r="H13" s="23"/>
      <c r="I13" s="11"/>
      <c r="J13" s="11"/>
      <c r="L13" s="70"/>
      <c r="M13" s="53"/>
      <c r="N13" s="53"/>
      <c r="O13" s="53"/>
      <c r="P13" s="53"/>
    </row>
    <row r="14" spans="2:16" s="1" customFormat="1" ht="15.75">
      <c r="B14" s="70" t="s">
        <v>216</v>
      </c>
      <c r="D14" s="68">
        <f>SUM(D12:D12)</f>
        <v>14475</v>
      </c>
      <c r="E14" s="69"/>
      <c r="F14" s="68">
        <f>SUM(F12:F12)</f>
        <v>14475</v>
      </c>
      <c r="G14" s="13"/>
      <c r="H14" s="36">
        <f>F14-D14</f>
        <v>0</v>
      </c>
      <c r="I14" s="11"/>
      <c r="J14" s="32">
        <f>H14/D14</f>
        <v>0</v>
      </c>
      <c r="L14" s="70"/>
      <c r="M14" s="53"/>
      <c r="N14" s="53"/>
      <c r="O14" s="53"/>
      <c r="P14" s="53"/>
    </row>
    <row r="15" spans="2:16" s="1" customFormat="1" ht="6.75" customHeight="1">
      <c r="B15" s="70"/>
      <c r="D15" s="26"/>
      <c r="E15" s="60"/>
      <c r="F15" s="60"/>
      <c r="G15" s="13"/>
      <c r="H15" s="13"/>
      <c r="L15" s="70"/>
      <c r="M15" s="53"/>
      <c r="N15" s="53"/>
      <c r="O15" s="53"/>
      <c r="P15" s="53"/>
    </row>
    <row r="16" spans="2:16" s="1" customFormat="1" ht="15.75">
      <c r="B16" s="111" t="s">
        <v>217</v>
      </c>
      <c r="D16" s="26"/>
      <c r="E16" s="60"/>
      <c r="F16" s="60"/>
      <c r="G16" s="13"/>
      <c r="H16" s="13"/>
      <c r="L16" s="70"/>
      <c r="M16" s="53"/>
      <c r="N16" s="53"/>
      <c r="O16" s="53"/>
      <c r="P16" s="53"/>
    </row>
    <row r="17" spans="2:16" s="1" customFormat="1" ht="15" customHeight="1">
      <c r="B17" s="75" t="s">
        <v>183</v>
      </c>
      <c r="D17" s="62">
        <f>'[2]dtaSettalt_ind_yr3'!D7</f>
        <v>20000</v>
      </c>
      <c r="E17" s="60"/>
      <c r="F17" s="62">
        <f>'[2]dtaSettalt_ind_yr3'!F7</f>
        <v>20000</v>
      </c>
      <c r="G17" s="13"/>
      <c r="H17" s="13"/>
      <c r="L17" s="70"/>
      <c r="M17" s="53"/>
      <c r="N17" s="53"/>
      <c r="O17" s="53"/>
      <c r="P17" s="53"/>
    </row>
    <row r="18" spans="2:16" s="1" customFormat="1" ht="15" customHeight="1">
      <c r="B18" s="75" t="s">
        <v>184</v>
      </c>
      <c r="D18" s="62">
        <f>'[2]dtaSettalt_ind_yr3'!D8</f>
        <v>0</v>
      </c>
      <c r="E18" s="60"/>
      <c r="F18" s="62">
        <f>'[2]dtaSettalt_ind_yr3'!F8</f>
        <v>0</v>
      </c>
      <c r="G18" s="13"/>
      <c r="H18" s="13"/>
      <c r="L18" s="70"/>
      <c r="M18" s="53"/>
      <c r="N18" s="53"/>
      <c r="O18" s="53"/>
      <c r="P18" s="53"/>
    </row>
    <row r="19" spans="2:16" s="1" customFormat="1" ht="15" customHeight="1">
      <c r="B19" s="75" t="s">
        <v>185</v>
      </c>
      <c r="D19" s="62">
        <f>'[2]dtaSettalt_ind_yr3'!D9</f>
        <v>0</v>
      </c>
      <c r="E19" s="60"/>
      <c r="F19" s="62">
        <f>'[2]dtaSettalt_ind_yr3'!F9</f>
        <v>0</v>
      </c>
      <c r="G19" s="13"/>
      <c r="H19" s="13"/>
      <c r="L19" s="70"/>
      <c r="M19" s="53"/>
      <c r="N19" s="53"/>
      <c r="O19" s="53"/>
      <c r="P19" s="53"/>
    </row>
    <row r="20" spans="2:16" s="1" customFormat="1" ht="15" customHeight="1">
      <c r="B20" s="75" t="s">
        <v>210</v>
      </c>
      <c r="D20" s="62">
        <f>'[2]dtaSettalt_ind_yr3'!D10</f>
        <v>5000</v>
      </c>
      <c r="E20" s="60"/>
      <c r="F20" s="62">
        <f>'[2]dtaSettalt_ind_yr3'!F10</f>
        <v>5000</v>
      </c>
      <c r="G20" s="13"/>
      <c r="H20" s="13"/>
      <c r="L20" s="70"/>
      <c r="M20" s="53"/>
      <c r="N20" s="53"/>
      <c r="O20" s="53"/>
      <c r="P20" s="53"/>
    </row>
    <row r="21" spans="2:16" s="1" customFormat="1" ht="15" customHeight="1">
      <c r="B21" s="75" t="s">
        <v>162</v>
      </c>
      <c r="D21" s="62">
        <f>'[2]dtaSettalt_ind_yr3'!D11</f>
        <v>4000</v>
      </c>
      <c r="E21" s="63"/>
      <c r="F21" s="62">
        <f>'[2]dtaSettalt_ind_yr3'!F11</f>
        <v>4000</v>
      </c>
      <c r="G21" s="23"/>
      <c r="H21" s="15"/>
      <c r="I21" s="11"/>
      <c r="J21" s="3"/>
      <c r="L21" s="72"/>
      <c r="M21" s="53"/>
      <c r="N21" s="53"/>
      <c r="O21" s="53"/>
      <c r="P21" s="53"/>
    </row>
    <row r="22" spans="2:16" s="1" customFormat="1" ht="6.75" customHeight="1">
      <c r="B22" s="75"/>
      <c r="D22" s="63"/>
      <c r="E22" s="63"/>
      <c r="F22" s="63"/>
      <c r="G22" s="23"/>
      <c r="H22" s="23"/>
      <c r="I22" s="11"/>
      <c r="J22" s="11"/>
      <c r="L22" s="71"/>
      <c r="M22" s="53"/>
      <c r="N22" s="53"/>
      <c r="O22" s="53"/>
      <c r="P22" s="53"/>
    </row>
    <row r="23" spans="2:16" s="1" customFormat="1" ht="15.75">
      <c r="B23" s="70" t="s">
        <v>216</v>
      </c>
      <c r="D23" s="68">
        <f>SUM(D17:D21)</f>
        <v>29000</v>
      </c>
      <c r="E23" s="69"/>
      <c r="F23" s="68">
        <f>SUM(F17:F21)</f>
        <v>29000</v>
      </c>
      <c r="G23" s="23"/>
      <c r="H23" s="36">
        <f>F23-D23</f>
        <v>0</v>
      </c>
      <c r="I23" s="11"/>
      <c r="J23" s="32">
        <f>H23/D23</f>
        <v>0</v>
      </c>
      <c r="L23" s="74"/>
      <c r="M23" s="53"/>
      <c r="N23" s="53"/>
      <c r="O23" s="53"/>
      <c r="P23" s="53"/>
    </row>
    <row r="24" spans="2:16" s="1" customFormat="1" ht="6.75" customHeight="1">
      <c r="B24" s="112"/>
      <c r="D24" s="63"/>
      <c r="E24" s="63"/>
      <c r="F24" s="63"/>
      <c r="G24" s="23"/>
      <c r="H24" s="23"/>
      <c r="I24" s="11"/>
      <c r="J24" s="11"/>
      <c r="L24" s="53"/>
      <c r="M24" s="53"/>
      <c r="N24" s="53"/>
      <c r="O24" s="53"/>
      <c r="P24" s="53"/>
    </row>
    <row r="25" spans="2:16" s="1" customFormat="1" ht="15.75">
      <c r="B25" s="70" t="s">
        <v>218</v>
      </c>
      <c r="D25" s="63"/>
      <c r="E25" s="63"/>
      <c r="F25" s="63"/>
      <c r="G25" s="23"/>
      <c r="H25" s="23"/>
      <c r="I25" s="11"/>
      <c r="J25" s="11"/>
      <c r="L25" s="70"/>
      <c r="M25" s="53"/>
      <c r="N25" s="53"/>
      <c r="O25" s="53"/>
      <c r="P25" s="53"/>
    </row>
    <row r="26" spans="2:16" s="1" customFormat="1" ht="15">
      <c r="B26" s="75" t="s">
        <v>219</v>
      </c>
      <c r="D26" s="62">
        <f>'[2]dtaSettalt_ind_yr3'!D16</f>
        <v>0</v>
      </c>
      <c r="E26" s="63"/>
      <c r="F26" s="62">
        <f>'[2]dtaSettalt_ind_yr3'!F16</f>
        <v>0</v>
      </c>
      <c r="G26" s="23"/>
      <c r="H26" s="23"/>
      <c r="I26" s="11"/>
      <c r="J26" s="11"/>
      <c r="L26" s="75"/>
      <c r="M26" s="53"/>
      <c r="N26" s="53"/>
      <c r="O26" s="53"/>
      <c r="P26" s="53"/>
    </row>
    <row r="27" spans="2:16" s="2" customFormat="1" ht="15">
      <c r="B27" s="75" t="s">
        <v>165</v>
      </c>
      <c r="D27" s="62">
        <f>'[2]dtaSettalt_ind_yr3'!D17</f>
        <v>0</v>
      </c>
      <c r="E27" s="63"/>
      <c r="F27" s="62">
        <f>'[2]dtaSettalt_ind_yr3'!F17</f>
        <v>0</v>
      </c>
      <c r="G27" s="64"/>
      <c r="H27" s="65"/>
      <c r="I27" s="21"/>
      <c r="J27" s="66"/>
      <c r="L27" s="71"/>
      <c r="M27" s="73"/>
      <c r="N27" s="73"/>
      <c r="O27" s="73"/>
      <c r="P27" s="73"/>
    </row>
    <row r="28" spans="2:16" s="1" customFormat="1" ht="15">
      <c r="B28" s="75" t="s">
        <v>163</v>
      </c>
      <c r="D28" s="62">
        <f>'[2]dtaSettalt_ind_yr3'!D18</f>
        <v>60400</v>
      </c>
      <c r="E28" s="63"/>
      <c r="F28" s="62">
        <f>'[2]dtaSettalt_ind_yr3'!F18</f>
        <v>60400</v>
      </c>
      <c r="G28" s="23"/>
      <c r="H28" s="23"/>
      <c r="I28" s="11"/>
      <c r="J28" s="11"/>
      <c r="L28" s="71"/>
      <c r="M28" s="53"/>
      <c r="N28" s="53"/>
      <c r="O28" s="53"/>
      <c r="P28" s="53"/>
    </row>
    <row r="29" spans="2:16" s="1" customFormat="1" ht="15">
      <c r="B29" s="75" t="s">
        <v>166</v>
      </c>
      <c r="D29" s="62">
        <f>'[2]dtaSettalt_ind_yr3'!D19</f>
        <v>11537</v>
      </c>
      <c r="E29" s="63"/>
      <c r="F29" s="62">
        <f>'[2]dtaSettalt_ind_yr3'!F19</f>
        <v>11537</v>
      </c>
      <c r="G29" s="23"/>
      <c r="H29" s="23"/>
      <c r="I29" s="11"/>
      <c r="J29" s="11"/>
      <c r="L29" s="71"/>
      <c r="M29" s="53"/>
      <c r="N29" s="53"/>
      <c r="O29" s="53"/>
      <c r="P29" s="53"/>
    </row>
    <row r="30" spans="2:16" s="1" customFormat="1" ht="15">
      <c r="B30" s="75" t="s">
        <v>167</v>
      </c>
      <c r="D30" s="62">
        <f>'[2]dtaSettalt_ind_yr3'!D20</f>
        <v>1000</v>
      </c>
      <c r="E30" s="63"/>
      <c r="F30" s="62">
        <f>'[2]dtaSettalt_ind_yr3'!F20</f>
        <v>1000</v>
      </c>
      <c r="G30" s="23"/>
      <c r="H30" s="15"/>
      <c r="I30" s="11"/>
      <c r="J30" s="3"/>
      <c r="L30" s="71"/>
      <c r="M30" s="53"/>
      <c r="N30" s="53"/>
      <c r="O30" s="53"/>
      <c r="P30" s="53"/>
    </row>
    <row r="31" spans="2:16" s="1" customFormat="1" ht="6.75" customHeight="1">
      <c r="B31" s="75"/>
      <c r="D31" s="63"/>
      <c r="E31" s="63"/>
      <c r="F31" s="63"/>
      <c r="G31" s="23"/>
      <c r="H31" s="23"/>
      <c r="I31" s="11"/>
      <c r="J31" s="11"/>
      <c r="L31" s="71"/>
      <c r="M31" s="53"/>
      <c r="N31" s="53"/>
      <c r="O31" s="53"/>
      <c r="P31" s="53"/>
    </row>
    <row r="32" spans="2:16" s="1" customFormat="1" ht="15.75">
      <c r="B32" s="70" t="s">
        <v>216</v>
      </c>
      <c r="D32" s="68">
        <f>SUM(D26:D30)</f>
        <v>72937</v>
      </c>
      <c r="E32" s="69"/>
      <c r="F32" s="68">
        <f>SUM(F26:F30)</f>
        <v>72937</v>
      </c>
      <c r="G32" s="23"/>
      <c r="H32" s="36">
        <f>F32-D32</f>
        <v>0</v>
      </c>
      <c r="I32" s="11"/>
      <c r="J32" s="32">
        <f>H32/D32</f>
        <v>0</v>
      </c>
      <c r="L32" s="74"/>
      <c r="M32" s="53"/>
      <c r="N32" s="53"/>
      <c r="O32" s="53"/>
      <c r="P32" s="53"/>
    </row>
    <row r="33" spans="2:16" s="1" customFormat="1" ht="6.75" customHeight="1">
      <c r="B33" s="75"/>
      <c r="D33" s="63"/>
      <c r="E33" s="63"/>
      <c r="F33" s="63"/>
      <c r="G33" s="23"/>
      <c r="H33" s="23"/>
      <c r="I33" s="11"/>
      <c r="J33" s="11"/>
      <c r="L33" s="53"/>
      <c r="M33" s="53"/>
      <c r="N33" s="53"/>
      <c r="O33" s="53"/>
      <c r="P33" s="53"/>
    </row>
    <row r="34" spans="2:16" s="2" customFormat="1" ht="15.75">
      <c r="B34" s="70" t="s">
        <v>220</v>
      </c>
      <c r="D34" s="63"/>
      <c r="E34" s="63"/>
      <c r="F34" s="63"/>
      <c r="G34" s="64"/>
      <c r="H34" s="65"/>
      <c r="I34" s="21"/>
      <c r="J34" s="66"/>
      <c r="L34" s="74"/>
      <c r="M34" s="73"/>
      <c r="N34" s="73"/>
      <c r="O34" s="73"/>
      <c r="P34" s="73"/>
    </row>
    <row r="35" spans="2:16" s="1" customFormat="1" ht="15">
      <c r="B35" s="75" t="s">
        <v>161</v>
      </c>
      <c r="D35" s="62">
        <f>'[2]dtaSettalt_ind_yr3'!D24</f>
        <v>0</v>
      </c>
      <c r="E35" s="63"/>
      <c r="F35" s="62">
        <f>'[2]dtaSettalt_ind_yr3'!F24</f>
        <v>0</v>
      </c>
      <c r="G35" s="23"/>
      <c r="H35" s="23"/>
      <c r="I35" s="11"/>
      <c r="J35" s="11"/>
      <c r="L35" s="71"/>
      <c r="M35" s="53"/>
      <c r="N35" s="53"/>
      <c r="O35" s="53"/>
      <c r="P35" s="53"/>
    </row>
    <row r="36" spans="2:16" s="1" customFormat="1" ht="15">
      <c r="B36" s="75" t="s">
        <v>162</v>
      </c>
      <c r="D36" s="62">
        <f>'[2]dtaSettalt_ind_yr3'!D25</f>
        <v>0</v>
      </c>
      <c r="E36" s="63"/>
      <c r="F36" s="62">
        <f>'[2]dtaSettalt_ind_yr3'!F25</f>
        <v>0</v>
      </c>
      <c r="G36" s="23"/>
      <c r="H36" s="15"/>
      <c r="I36" s="11"/>
      <c r="J36" s="3"/>
      <c r="L36" s="76"/>
      <c r="M36" s="53"/>
      <c r="N36" s="53"/>
      <c r="O36" s="53"/>
      <c r="P36" s="53"/>
    </row>
    <row r="37" spans="2:16" s="1" customFormat="1" ht="6.75" customHeight="1">
      <c r="B37" s="75"/>
      <c r="D37" s="63"/>
      <c r="E37" s="63"/>
      <c r="F37" s="63"/>
      <c r="G37" s="23"/>
      <c r="H37" s="23"/>
      <c r="I37" s="11"/>
      <c r="J37" s="11"/>
      <c r="L37" s="76"/>
      <c r="M37" s="53"/>
      <c r="N37" s="53"/>
      <c r="O37" s="53"/>
      <c r="P37" s="53"/>
    </row>
    <row r="38" spans="2:16" s="1" customFormat="1" ht="15.75">
      <c r="B38" s="70" t="s">
        <v>216</v>
      </c>
      <c r="D38" s="68">
        <f>SUM(D35:D36)</f>
        <v>0</v>
      </c>
      <c r="E38" s="69"/>
      <c r="F38" s="68">
        <f>SUM(F35:F36)</f>
        <v>0</v>
      </c>
      <c r="G38" s="23"/>
      <c r="H38" s="36">
        <f>F38-D38</f>
        <v>0</v>
      </c>
      <c r="I38" s="11"/>
      <c r="J38" s="32" t="e">
        <f>H38/D38</f>
        <v>#DIV/0!</v>
      </c>
      <c r="L38" s="56"/>
      <c r="M38" s="53"/>
      <c r="N38" s="53"/>
      <c r="O38" s="53"/>
      <c r="P38" s="53"/>
    </row>
    <row r="39" spans="2:16" s="1" customFormat="1" ht="6.75" customHeight="1">
      <c r="B39" s="75"/>
      <c r="D39" s="63"/>
      <c r="E39" s="63"/>
      <c r="F39" s="63"/>
      <c r="G39" s="23"/>
      <c r="H39" s="23"/>
      <c r="I39" s="11"/>
      <c r="J39" s="11"/>
      <c r="L39" s="53"/>
      <c r="M39" s="53"/>
      <c r="N39" s="53"/>
      <c r="O39" s="53"/>
      <c r="P39" s="53"/>
    </row>
    <row r="40" spans="2:16" s="1" customFormat="1" ht="15.75">
      <c r="B40" s="70" t="s">
        <v>221</v>
      </c>
      <c r="D40" s="63"/>
      <c r="E40" s="63"/>
      <c r="F40" s="63"/>
      <c r="G40" s="23"/>
      <c r="H40" s="23"/>
      <c r="I40" s="11"/>
      <c r="J40" s="11"/>
      <c r="L40" s="77"/>
      <c r="M40" s="53"/>
      <c r="N40" s="53"/>
      <c r="O40" s="53"/>
      <c r="P40" s="53"/>
    </row>
    <row r="41" spans="2:16" s="1" customFormat="1" ht="15">
      <c r="B41" s="75" t="s">
        <v>168</v>
      </c>
      <c r="D41" s="62">
        <f>'[2]dtaSettalt_ind_yr3'!D29</f>
        <v>0</v>
      </c>
      <c r="E41" s="63"/>
      <c r="F41" s="62">
        <f>'[2]dtaSettalt_ind_yr3'!F29</f>
        <v>0</v>
      </c>
      <c r="G41" s="23"/>
      <c r="H41" s="23"/>
      <c r="I41" s="11"/>
      <c r="J41" s="11"/>
      <c r="L41" s="71"/>
      <c r="M41" s="53"/>
      <c r="N41" s="53"/>
      <c r="O41" s="53"/>
      <c r="P41" s="53"/>
    </row>
    <row r="42" spans="2:16" s="1" customFormat="1" ht="15">
      <c r="B42" s="75" t="s">
        <v>169</v>
      </c>
      <c r="D42" s="62">
        <f>'[2]dtaSettalt_ind_yr3'!D30</f>
        <v>0</v>
      </c>
      <c r="E42" s="63"/>
      <c r="F42" s="62">
        <f>'[2]dtaSettalt_ind_yr3'!F30</f>
        <v>0</v>
      </c>
      <c r="G42" s="23"/>
      <c r="H42" s="23"/>
      <c r="I42" s="11"/>
      <c r="J42" s="11"/>
      <c r="L42" s="71"/>
      <c r="M42" s="53"/>
      <c r="N42" s="53"/>
      <c r="O42" s="53"/>
      <c r="P42" s="53"/>
    </row>
    <row r="43" spans="2:16" s="1" customFormat="1" ht="15">
      <c r="B43" s="75" t="s">
        <v>170</v>
      </c>
      <c r="D43" s="62">
        <f>'[2]dtaSettalt_ind_yr3'!D31</f>
        <v>10232</v>
      </c>
      <c r="E43" s="63"/>
      <c r="F43" s="62">
        <f>'[2]dtaSettalt_ind_yr3'!F31</f>
        <v>10232</v>
      </c>
      <c r="G43" s="23"/>
      <c r="H43" s="23"/>
      <c r="I43" s="11"/>
      <c r="J43" s="11"/>
      <c r="L43" s="71"/>
      <c r="M43" s="53"/>
      <c r="N43" s="53"/>
      <c r="O43" s="53"/>
      <c r="P43" s="53"/>
    </row>
    <row r="44" spans="2:16" s="1" customFormat="1" ht="15">
      <c r="B44" s="75" t="s">
        <v>171</v>
      </c>
      <c r="D44" s="62">
        <f>'[2]dtaSettalt_ind_yr3'!D32</f>
        <v>6195</v>
      </c>
      <c r="E44" s="63"/>
      <c r="F44" s="62">
        <f>'[2]dtaSettalt_ind_yr3'!F32</f>
        <v>6195</v>
      </c>
      <c r="G44" s="23"/>
      <c r="H44" s="15"/>
      <c r="I44" s="11"/>
      <c r="J44" s="3"/>
      <c r="L44" s="71"/>
      <c r="M44" s="53"/>
      <c r="N44" s="53"/>
      <c r="O44" s="53"/>
      <c r="P44" s="53"/>
    </row>
    <row r="45" spans="2:16" s="1" customFormat="1" ht="6.75" customHeight="1">
      <c r="B45" s="75"/>
      <c r="D45" s="63"/>
      <c r="E45" s="63"/>
      <c r="F45" s="63"/>
      <c r="G45" s="23"/>
      <c r="H45" s="23"/>
      <c r="I45" s="11"/>
      <c r="J45" s="11"/>
      <c r="L45" s="71"/>
      <c r="M45" s="53"/>
      <c r="N45" s="53"/>
      <c r="O45" s="53"/>
      <c r="P45" s="53"/>
    </row>
    <row r="46" spans="2:16" s="1" customFormat="1" ht="15.75">
      <c r="B46" s="70" t="s">
        <v>216</v>
      </c>
      <c r="D46" s="68">
        <f>SUM(D41:D44)</f>
        <v>16427</v>
      </c>
      <c r="E46" s="69"/>
      <c r="F46" s="68">
        <f>SUM(F41:F44)</f>
        <v>16427</v>
      </c>
      <c r="G46" s="23"/>
      <c r="H46" s="36">
        <f>F46-D46</f>
        <v>0</v>
      </c>
      <c r="I46" s="11"/>
      <c r="J46" s="32">
        <f>H46/D46</f>
        <v>0</v>
      </c>
      <c r="L46" s="74"/>
      <c r="M46" s="53"/>
      <c r="N46" s="53"/>
      <c r="O46" s="53"/>
      <c r="P46" s="53"/>
    </row>
    <row r="47" spans="2:16" s="1" customFormat="1" ht="6.75" customHeight="1">
      <c r="B47" s="75"/>
      <c r="D47" s="63"/>
      <c r="E47" s="63"/>
      <c r="F47" s="63"/>
      <c r="G47" s="23"/>
      <c r="H47" s="23"/>
      <c r="I47" s="11"/>
      <c r="J47" s="11"/>
      <c r="L47" s="53"/>
      <c r="M47" s="53"/>
      <c r="N47" s="53"/>
      <c r="O47" s="53"/>
      <c r="P47" s="53"/>
    </row>
    <row r="48" spans="2:16" s="1" customFormat="1" ht="15.75">
      <c r="B48" s="70" t="s">
        <v>222</v>
      </c>
      <c r="D48" s="63"/>
      <c r="E48" s="63"/>
      <c r="F48" s="63"/>
      <c r="G48" s="23"/>
      <c r="H48" s="23"/>
      <c r="I48" s="11"/>
      <c r="J48" s="11"/>
      <c r="L48" s="77"/>
      <c r="M48" s="53"/>
      <c r="N48" s="53"/>
      <c r="O48" s="53"/>
      <c r="P48" s="53"/>
    </row>
    <row r="49" spans="2:16" s="2" customFormat="1" ht="15">
      <c r="B49" s="75" t="s">
        <v>223</v>
      </c>
      <c r="D49" s="62">
        <f>'[2]dtaSettalt_ind_yr3'!D36</f>
        <v>0</v>
      </c>
      <c r="E49" s="63"/>
      <c r="F49" s="62">
        <f>'[2]dtaSettalt_ind_yr3'!F36</f>
        <v>0</v>
      </c>
      <c r="G49" s="64"/>
      <c r="H49" s="65"/>
      <c r="I49" s="21"/>
      <c r="J49" s="66"/>
      <c r="L49" s="75"/>
      <c r="M49" s="73"/>
      <c r="N49" s="73"/>
      <c r="O49" s="73"/>
      <c r="P49" s="73"/>
    </row>
    <row r="50" spans="2:16" s="1" customFormat="1" ht="15">
      <c r="B50" s="75" t="s">
        <v>162</v>
      </c>
      <c r="D50" s="62">
        <f>'[2]dtaSettalt_ind_yr3'!D37</f>
        <v>0</v>
      </c>
      <c r="E50" s="63"/>
      <c r="F50" s="62">
        <f>'[2]dtaSettalt_ind_yr3'!F37</f>
        <v>0</v>
      </c>
      <c r="G50" s="23"/>
      <c r="H50" s="15"/>
      <c r="I50" s="11"/>
      <c r="J50" s="3"/>
      <c r="L50" s="76"/>
      <c r="M50" s="53"/>
      <c r="N50" s="53"/>
      <c r="O50" s="53"/>
      <c r="P50" s="53"/>
    </row>
    <row r="51" spans="2:16" s="1" customFormat="1" ht="6.75" customHeight="1">
      <c r="B51" s="75"/>
      <c r="D51" s="63"/>
      <c r="E51" s="63"/>
      <c r="F51" s="63"/>
      <c r="G51" s="23"/>
      <c r="H51" s="23"/>
      <c r="I51" s="11"/>
      <c r="J51" s="11"/>
      <c r="L51" s="76"/>
      <c r="M51" s="53"/>
      <c r="N51" s="53"/>
      <c r="O51" s="53"/>
      <c r="P51" s="53"/>
    </row>
    <row r="52" spans="2:16" s="1" customFormat="1" ht="15.75">
      <c r="B52" s="70" t="s">
        <v>216</v>
      </c>
      <c r="D52" s="68">
        <f>SUM(D49:D50)</f>
        <v>0</v>
      </c>
      <c r="E52" s="69"/>
      <c r="F52" s="68">
        <f>SUM(F49:F50)</f>
        <v>0</v>
      </c>
      <c r="G52" s="23"/>
      <c r="H52" s="36">
        <f>F52-D52</f>
        <v>0</v>
      </c>
      <c r="I52" s="11"/>
      <c r="J52" s="32" t="e">
        <f>H52/D52</f>
        <v>#DIV/0!</v>
      </c>
      <c r="L52" s="74"/>
      <c r="M52" s="53"/>
      <c r="N52" s="53"/>
      <c r="O52" s="53"/>
      <c r="P52" s="53"/>
    </row>
    <row r="53" spans="2:16" s="1" customFormat="1" ht="6.75" customHeight="1">
      <c r="B53" s="75"/>
      <c r="D53" s="63"/>
      <c r="E53" s="63"/>
      <c r="F53" s="63"/>
      <c r="G53" s="23"/>
      <c r="H53" s="23"/>
      <c r="I53" s="11"/>
      <c r="J53" s="11"/>
      <c r="L53" s="53"/>
      <c r="M53" s="53"/>
      <c r="N53" s="53"/>
      <c r="O53" s="53"/>
      <c r="P53" s="53"/>
    </row>
    <row r="54" spans="2:16" s="1" customFormat="1" ht="15.75">
      <c r="B54" s="70" t="s">
        <v>224</v>
      </c>
      <c r="D54" s="63"/>
      <c r="E54" s="63"/>
      <c r="F54" s="63"/>
      <c r="G54" s="23"/>
      <c r="H54" s="23"/>
      <c r="I54" s="11"/>
      <c r="J54" s="11"/>
      <c r="L54" s="70"/>
      <c r="M54" s="53"/>
      <c r="N54" s="53"/>
      <c r="O54" s="53"/>
      <c r="P54" s="53"/>
    </row>
    <row r="55" spans="2:16" s="1" customFormat="1" ht="15">
      <c r="B55" s="75" t="s">
        <v>172</v>
      </c>
      <c r="D55" s="67">
        <f>'[2]dtaSettalt_ind_yr3'!D41</f>
        <v>0</v>
      </c>
      <c r="E55" s="63"/>
      <c r="F55" s="67">
        <f>'[2]dtaSettalt_ind_yr3'!F41</f>
        <v>0</v>
      </c>
      <c r="G55" s="23"/>
      <c r="H55" s="15"/>
      <c r="I55" s="11"/>
      <c r="J55" s="3"/>
      <c r="L55" s="78"/>
      <c r="M55" s="53"/>
      <c r="N55" s="53"/>
      <c r="O55" s="53"/>
      <c r="P55" s="53"/>
    </row>
    <row r="56" spans="2:16" s="1" customFormat="1" ht="6.75" customHeight="1">
      <c r="B56" s="75"/>
      <c r="D56" s="63"/>
      <c r="E56" s="63"/>
      <c r="F56" s="63"/>
      <c r="G56" s="23"/>
      <c r="H56" s="23"/>
      <c r="I56" s="11"/>
      <c r="J56" s="11"/>
      <c r="L56" s="78"/>
      <c r="M56" s="53"/>
      <c r="N56" s="53"/>
      <c r="O56" s="53"/>
      <c r="P56" s="53"/>
    </row>
    <row r="57" spans="2:16" s="1" customFormat="1" ht="15.75">
      <c r="B57" s="70" t="s">
        <v>216</v>
      </c>
      <c r="D57" s="68">
        <f>SUM(D55)</f>
        <v>0</v>
      </c>
      <c r="E57" s="69"/>
      <c r="F57" s="68">
        <f>SUM(F55)</f>
        <v>0</v>
      </c>
      <c r="G57" s="23"/>
      <c r="H57" s="36">
        <f>F57-D57</f>
        <v>0</v>
      </c>
      <c r="I57" s="11"/>
      <c r="J57" s="32" t="e">
        <f>H57/D57</f>
        <v>#DIV/0!</v>
      </c>
      <c r="L57" s="74"/>
      <c r="M57" s="53"/>
      <c r="N57" s="53"/>
      <c r="O57" s="53"/>
      <c r="P57" s="53"/>
    </row>
    <row r="58" spans="2:16" s="1" customFormat="1" ht="6.75" customHeight="1">
      <c r="B58" s="75"/>
      <c r="D58" s="63"/>
      <c r="E58" s="63"/>
      <c r="F58" s="63"/>
      <c r="G58" s="23"/>
      <c r="H58" s="23"/>
      <c r="I58" s="11"/>
      <c r="J58" s="11"/>
      <c r="L58" s="53"/>
      <c r="M58" s="53"/>
      <c r="N58" s="53"/>
      <c r="O58" s="53"/>
      <c r="P58" s="53"/>
    </row>
    <row r="59" spans="2:16" s="1" customFormat="1" ht="15.75">
      <c r="B59" s="113" t="s">
        <v>164</v>
      </c>
      <c r="C59" s="3"/>
      <c r="D59" s="68">
        <f>D23+D32+D38+D46+D52+D57</f>
        <v>118364</v>
      </c>
      <c r="E59" s="68"/>
      <c r="F59" s="68">
        <f>F23+F32+F38+F46+F52+F57</f>
        <v>118364</v>
      </c>
      <c r="G59" s="14"/>
      <c r="H59" s="36">
        <f>F59-D59</f>
        <v>0</v>
      </c>
      <c r="I59" s="3"/>
      <c r="J59" s="32">
        <f>H59/D59</f>
        <v>0</v>
      </c>
      <c r="L59" s="53"/>
      <c r="M59" s="53"/>
      <c r="N59" s="53"/>
      <c r="O59" s="53"/>
      <c r="P59" s="53"/>
    </row>
    <row r="60" spans="2:16" s="1" customFormat="1" ht="15">
      <c r="B60" s="61"/>
      <c r="D60" s="63"/>
      <c r="E60" s="60"/>
      <c r="F60" s="63"/>
      <c r="G60" s="13"/>
      <c r="H60" s="23"/>
      <c r="J60" s="11"/>
      <c r="L60" s="53"/>
      <c r="M60" s="53"/>
      <c r="N60" s="53"/>
      <c r="O60" s="53"/>
      <c r="P60" s="53"/>
    </row>
    <row r="61" spans="1:10" s="84" customFormat="1" ht="14.25">
      <c r="A61" s="79"/>
      <c r="B61" s="80" t="s">
        <v>176</v>
      </c>
      <c r="C61" s="81"/>
      <c r="D61" s="82"/>
      <c r="E61" s="82"/>
      <c r="F61" s="82"/>
      <c r="G61" s="82"/>
      <c r="H61" s="82"/>
      <c r="I61" s="82"/>
      <c r="J61" s="83"/>
    </row>
    <row r="62" spans="1:10" s="84" customFormat="1" ht="46.5" customHeight="1">
      <c r="A62" s="85"/>
      <c r="B62" s="213" t="s">
        <v>177</v>
      </c>
      <c r="C62" s="214"/>
      <c r="D62" s="214"/>
      <c r="E62" s="214"/>
      <c r="F62" s="214"/>
      <c r="G62" s="214"/>
      <c r="H62" s="214"/>
      <c r="I62" s="214"/>
      <c r="J62" s="214"/>
    </row>
    <row r="63" spans="1:10" s="84" customFormat="1" ht="31.5" customHeight="1">
      <c r="A63" s="85"/>
      <c r="B63" s="213" t="s">
        <v>178</v>
      </c>
      <c r="C63" s="214"/>
      <c r="D63" s="214"/>
      <c r="E63" s="214"/>
      <c r="F63" s="214"/>
      <c r="G63" s="214"/>
      <c r="H63" s="214"/>
      <c r="I63" s="214"/>
      <c r="J63" s="214"/>
    </row>
    <row r="64" spans="1:10" s="84" customFormat="1" ht="34.5" customHeight="1">
      <c r="A64" s="79"/>
      <c r="B64" s="215" t="s">
        <v>179</v>
      </c>
      <c r="C64" s="214"/>
      <c r="D64" s="214"/>
      <c r="E64" s="214"/>
      <c r="F64" s="214"/>
      <c r="G64" s="214"/>
      <c r="H64" s="214"/>
      <c r="I64" s="214"/>
      <c r="J64" s="214"/>
    </row>
    <row r="65" spans="1:10" s="84" customFormat="1" ht="49.5" customHeight="1">
      <c r="A65" s="79"/>
      <c r="B65" s="215" t="s">
        <v>180</v>
      </c>
      <c r="C65" s="214"/>
      <c r="D65" s="214"/>
      <c r="E65" s="214"/>
      <c r="F65" s="214"/>
      <c r="G65" s="214"/>
      <c r="H65" s="214"/>
      <c r="I65" s="214"/>
      <c r="J65" s="214"/>
    </row>
    <row r="66" spans="1:10" s="84" customFormat="1" ht="16.5">
      <c r="A66" s="79"/>
      <c r="B66" s="86" t="s">
        <v>175</v>
      </c>
      <c r="D66" s="87"/>
      <c r="E66" s="87"/>
      <c r="F66" s="87"/>
      <c r="G66" s="87"/>
      <c r="H66" s="87"/>
      <c r="I66" s="87"/>
      <c r="J66" s="88"/>
    </row>
  </sheetData>
  <sheetProtection/>
  <mergeCells count="4">
    <mergeCell ref="B62:J62"/>
    <mergeCell ref="B63:J63"/>
    <mergeCell ref="B64:J64"/>
    <mergeCell ref="B65:J65"/>
  </mergeCells>
  <printOptions/>
  <pageMargins left="0.75" right="0.75" top="0.85" bottom="0.56" header="0.5" footer="0.33"/>
  <pageSetup fitToHeight="1" fitToWidth="1"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24.77734375" style="181" customWidth="1"/>
    <col min="3" max="3" width="2.77734375" style="181" customWidth="1"/>
    <col min="4" max="4" width="13.88671875" style="181" customWidth="1"/>
    <col min="5" max="5" width="2.77734375" style="181" customWidth="1"/>
    <col min="6" max="6" width="13.88671875" style="181" customWidth="1"/>
    <col min="7" max="7" width="2.77734375" style="181" customWidth="1"/>
    <col min="8" max="8" width="13.88671875" style="181" customWidth="1"/>
    <col min="9" max="9" width="2.77734375" style="181" customWidth="1"/>
    <col min="10" max="10" width="13.88671875" style="181" customWidth="1"/>
    <col min="11" max="11" width="2.77734375" style="181" customWidth="1"/>
    <col min="12" max="12" width="13.88671875" style="181" customWidth="1"/>
    <col min="13" max="16384" width="8.88671875" style="181" customWidth="1"/>
  </cols>
  <sheetData>
    <row r="1" ht="15.75">
      <c r="B1" s="182" t="s">
        <v>273</v>
      </c>
    </row>
    <row r="2" s="115" customFormat="1" ht="6" customHeight="1"/>
    <row r="3" s="115" customFormat="1" ht="12.75">
      <c r="B3" s="183" t="s">
        <v>272</v>
      </c>
    </row>
    <row r="4" s="115" customFormat="1" ht="19.5" customHeight="1"/>
    <row r="5" s="115" customFormat="1" ht="12.75">
      <c r="B5" s="114" t="s">
        <v>292</v>
      </c>
    </row>
    <row r="6" spans="2:12" s="115" customFormat="1" ht="12.75" customHeight="1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7" t="s">
        <v>106</v>
      </c>
    </row>
    <row r="7" spans="2:12" s="114" customFormat="1" ht="12.75">
      <c r="B7" s="115"/>
      <c r="D7" s="164" t="s">
        <v>60</v>
      </c>
      <c r="E7" s="164"/>
      <c r="F7" s="164"/>
      <c r="H7" s="122"/>
      <c r="J7" s="122"/>
      <c r="L7" s="122" t="s">
        <v>58</v>
      </c>
    </row>
    <row r="8" spans="2:12" s="114" customFormat="1" ht="12.75">
      <c r="B8" s="126" t="s">
        <v>16</v>
      </c>
      <c r="D8" s="127" t="s">
        <v>55</v>
      </c>
      <c r="E8" s="122"/>
      <c r="F8" s="127" t="s">
        <v>56</v>
      </c>
      <c r="G8" s="122"/>
      <c r="H8" s="127" t="s">
        <v>57</v>
      </c>
      <c r="I8" s="122"/>
      <c r="J8" s="127" t="s">
        <v>61</v>
      </c>
      <c r="K8" s="122"/>
      <c r="L8" s="127" t="s">
        <v>59</v>
      </c>
    </row>
    <row r="9" s="115" customFormat="1" ht="6" customHeight="1"/>
    <row r="10" spans="2:12" s="115" customFormat="1" ht="12.75">
      <c r="B10" s="115" t="s">
        <v>18</v>
      </c>
      <c r="D10" s="145">
        <v>3053.9071055964237</v>
      </c>
      <c r="E10" s="149"/>
      <c r="F10" s="145">
        <v>4484.137077101938</v>
      </c>
      <c r="G10" s="149"/>
      <c r="H10" s="149">
        <v>0</v>
      </c>
      <c r="I10" s="149"/>
      <c r="J10" s="149">
        <v>0</v>
      </c>
      <c r="K10" s="149"/>
      <c r="L10" s="149">
        <v>7538.044182698362</v>
      </c>
    </row>
    <row r="11" spans="2:12" s="115" customFormat="1" ht="12.75">
      <c r="B11" s="115" t="s">
        <v>0</v>
      </c>
      <c r="D11" s="145">
        <v>5522.7320287346165</v>
      </c>
      <c r="E11" s="149"/>
      <c r="F11" s="145">
        <v>8114.124997884869</v>
      </c>
      <c r="G11" s="149"/>
      <c r="H11" s="149">
        <v>0</v>
      </c>
      <c r="I11" s="149"/>
      <c r="J11" s="149">
        <v>0</v>
      </c>
      <c r="K11" s="149"/>
      <c r="L11" s="149">
        <v>13636.857026619486</v>
      </c>
    </row>
    <row r="12" spans="2:12" s="115" customFormat="1" ht="12.75">
      <c r="B12" s="115" t="s">
        <v>1</v>
      </c>
      <c r="D12" s="145">
        <v>4651.911289295135</v>
      </c>
      <c r="E12" s="149"/>
      <c r="F12" s="145">
        <v>6833.73778532227</v>
      </c>
      <c r="G12" s="149"/>
      <c r="H12" s="149">
        <v>0</v>
      </c>
      <c r="I12" s="149"/>
      <c r="J12" s="149">
        <v>0</v>
      </c>
      <c r="K12" s="149"/>
      <c r="L12" s="149">
        <v>11485.649074617406</v>
      </c>
    </row>
    <row r="13" spans="2:12" s="115" customFormat="1" ht="12.75">
      <c r="B13" s="115" t="s">
        <v>19</v>
      </c>
      <c r="D13" s="145">
        <v>4284.693885735119</v>
      </c>
      <c r="E13" s="149"/>
      <c r="F13" s="145">
        <v>6289.616461207343</v>
      </c>
      <c r="G13" s="149"/>
      <c r="H13" s="149">
        <v>0</v>
      </c>
      <c r="I13" s="149"/>
      <c r="J13" s="149">
        <v>0</v>
      </c>
      <c r="K13" s="149"/>
      <c r="L13" s="149">
        <v>10574.31034694246</v>
      </c>
    </row>
    <row r="14" spans="2:12" s="115" customFormat="1" ht="12.75">
      <c r="B14" s="115" t="s">
        <v>20</v>
      </c>
      <c r="D14" s="145">
        <v>5667.385588267564</v>
      </c>
      <c r="E14" s="149"/>
      <c r="F14" s="145">
        <v>8327.714493412648</v>
      </c>
      <c r="G14" s="149"/>
      <c r="H14" s="149">
        <v>0</v>
      </c>
      <c r="I14" s="149"/>
      <c r="J14" s="149">
        <v>0</v>
      </c>
      <c r="K14" s="149"/>
      <c r="L14" s="149">
        <v>13995.100081680212</v>
      </c>
    </row>
    <row r="15" spans="2:12" s="115" customFormat="1" ht="12.75">
      <c r="B15" s="115" t="s">
        <v>21</v>
      </c>
      <c r="D15" s="145">
        <v>4656.060543421994</v>
      </c>
      <c r="E15" s="149"/>
      <c r="F15" s="145">
        <v>6841.514444274281</v>
      </c>
      <c r="G15" s="149"/>
      <c r="H15" s="149">
        <v>0</v>
      </c>
      <c r="I15" s="149"/>
      <c r="J15" s="149">
        <v>0</v>
      </c>
      <c r="K15" s="149"/>
      <c r="L15" s="149">
        <v>11497.574987696276</v>
      </c>
    </row>
    <row r="16" spans="2:12" s="115" customFormat="1" ht="12.75">
      <c r="B16" s="115" t="s">
        <v>2</v>
      </c>
      <c r="D16" s="145">
        <v>6481.696569379233</v>
      </c>
      <c r="E16" s="149"/>
      <c r="F16" s="145">
        <v>9518.171789929245</v>
      </c>
      <c r="G16" s="149"/>
      <c r="H16" s="149">
        <v>0</v>
      </c>
      <c r="I16" s="149"/>
      <c r="J16" s="149">
        <v>0</v>
      </c>
      <c r="K16" s="149"/>
      <c r="L16" s="149">
        <v>15999.868359308479</v>
      </c>
    </row>
    <row r="17" spans="2:12" s="115" customFormat="1" ht="12.75">
      <c r="B17" s="115" t="s">
        <v>3</v>
      </c>
      <c r="D17" s="145">
        <v>3603.133696041429</v>
      </c>
      <c r="E17" s="149"/>
      <c r="F17" s="145">
        <v>5300.485154835799</v>
      </c>
      <c r="G17" s="149"/>
      <c r="H17" s="149">
        <v>0</v>
      </c>
      <c r="I17" s="149"/>
      <c r="J17" s="149">
        <v>-2.707758670507885</v>
      </c>
      <c r="K17" s="149"/>
      <c r="L17" s="149">
        <v>8900.911092206721</v>
      </c>
    </row>
    <row r="18" spans="2:12" s="115" customFormat="1" ht="12.75">
      <c r="B18" s="115" t="s">
        <v>22</v>
      </c>
      <c r="D18" s="145">
        <v>5136.006053838641</v>
      </c>
      <c r="E18" s="149"/>
      <c r="F18" s="145">
        <v>7543.927650578449</v>
      </c>
      <c r="G18" s="149"/>
      <c r="H18" s="149">
        <v>0</v>
      </c>
      <c r="I18" s="149"/>
      <c r="J18" s="149">
        <v>-4.393673865060719</v>
      </c>
      <c r="K18" s="149"/>
      <c r="L18" s="149">
        <v>12675.540030552029</v>
      </c>
    </row>
    <row r="19" spans="2:12" s="115" customFormat="1" ht="12.75">
      <c r="B19" s="115" t="s">
        <v>23</v>
      </c>
      <c r="D19" s="145">
        <v>7606.170217773375</v>
      </c>
      <c r="E19" s="149"/>
      <c r="F19" s="145">
        <v>11179.368192679216</v>
      </c>
      <c r="G19" s="149"/>
      <c r="H19" s="149">
        <v>0</v>
      </c>
      <c r="I19" s="149"/>
      <c r="J19" s="149">
        <v>-6.583007464431398</v>
      </c>
      <c r="K19" s="149"/>
      <c r="L19" s="149">
        <v>18778.95540298816</v>
      </c>
    </row>
    <row r="20" spans="2:12" s="115" customFormat="1" ht="12.75">
      <c r="B20" s="115" t="s">
        <v>24</v>
      </c>
      <c r="D20" s="145">
        <v>9389.414950175005</v>
      </c>
      <c r="E20" s="149"/>
      <c r="F20" s="145">
        <v>13775.688356464363</v>
      </c>
      <c r="G20" s="149"/>
      <c r="H20" s="149">
        <v>0</v>
      </c>
      <c r="I20" s="149"/>
      <c r="J20" s="149">
        <v>-54.012278024732396</v>
      </c>
      <c r="K20" s="149"/>
      <c r="L20" s="149">
        <v>23111.091028614635</v>
      </c>
    </row>
    <row r="21" spans="2:12" s="115" customFormat="1" ht="12.75">
      <c r="B21" s="115" t="s">
        <v>25</v>
      </c>
      <c r="D21" s="145">
        <v>5701.122777378579</v>
      </c>
      <c r="E21" s="149"/>
      <c r="F21" s="145">
        <v>8379.55000417106</v>
      </c>
      <c r="G21" s="149"/>
      <c r="H21" s="149">
        <v>0</v>
      </c>
      <c r="I21" s="149"/>
      <c r="J21" s="149">
        <v>-31.440713975267602</v>
      </c>
      <c r="K21" s="149"/>
      <c r="L21" s="149">
        <v>14049.23206757437</v>
      </c>
    </row>
    <row r="22" spans="2:12" s="115" customFormat="1" ht="12.75">
      <c r="B22" s="115" t="s">
        <v>26</v>
      </c>
      <c r="D22" s="145">
        <v>5187.019520301476</v>
      </c>
      <c r="E22" s="149"/>
      <c r="F22" s="145">
        <v>7621.886958323423</v>
      </c>
      <c r="G22" s="149"/>
      <c r="H22" s="149">
        <v>0</v>
      </c>
      <c r="I22" s="149"/>
      <c r="J22" s="149">
        <v>0</v>
      </c>
      <c r="K22" s="149"/>
      <c r="L22" s="149">
        <v>12808.9064786249</v>
      </c>
    </row>
    <row r="23" spans="2:12" s="115" customFormat="1" ht="12.75">
      <c r="B23" s="115" t="s">
        <v>27</v>
      </c>
      <c r="D23" s="145">
        <v>4348.266194761717</v>
      </c>
      <c r="E23" s="149"/>
      <c r="F23" s="145">
        <v>6392.986196425729</v>
      </c>
      <c r="G23" s="149"/>
      <c r="H23" s="149">
        <v>0</v>
      </c>
      <c r="I23" s="149"/>
      <c r="J23" s="149">
        <v>-82.60740147072678</v>
      </c>
      <c r="K23" s="149"/>
      <c r="L23" s="149">
        <v>10658.644989716719</v>
      </c>
    </row>
    <row r="24" spans="2:12" s="115" customFormat="1" ht="12.75">
      <c r="B24" s="115" t="s">
        <v>4</v>
      </c>
      <c r="D24" s="145">
        <v>10047.771546698654</v>
      </c>
      <c r="E24" s="149"/>
      <c r="F24" s="145">
        <v>14745.50523442345</v>
      </c>
      <c r="G24" s="149"/>
      <c r="H24" s="149">
        <v>0</v>
      </c>
      <c r="I24" s="149"/>
      <c r="J24" s="149">
        <v>-5.513172113238186</v>
      </c>
      <c r="K24" s="149"/>
      <c r="L24" s="149">
        <v>24787.763609008867</v>
      </c>
    </row>
    <row r="25" spans="2:12" s="115" customFormat="1" ht="12.75">
      <c r="B25" s="115" t="s">
        <v>28</v>
      </c>
      <c r="D25" s="145">
        <v>2506.7689094002603</v>
      </c>
      <c r="E25" s="149"/>
      <c r="F25" s="145">
        <v>3675.6547875091574</v>
      </c>
      <c r="G25" s="149"/>
      <c r="H25" s="149">
        <v>0</v>
      </c>
      <c r="I25" s="149"/>
      <c r="J25" s="149">
        <v>-1.5743444421790287</v>
      </c>
      <c r="K25" s="149"/>
      <c r="L25" s="149">
        <v>6180.849352467239</v>
      </c>
    </row>
    <row r="26" spans="2:12" s="115" customFormat="1" ht="12.75">
      <c r="B26" s="115" t="s">
        <v>29</v>
      </c>
      <c r="D26" s="145">
        <v>6617.682092037479</v>
      </c>
      <c r="E26" s="149"/>
      <c r="F26" s="145">
        <v>9724.060813353732</v>
      </c>
      <c r="G26" s="149"/>
      <c r="H26" s="149">
        <v>0</v>
      </c>
      <c r="I26" s="149"/>
      <c r="J26" s="149">
        <v>-3.7224908928000007</v>
      </c>
      <c r="K26" s="149"/>
      <c r="L26" s="149">
        <v>16338.02041449841</v>
      </c>
    </row>
    <row r="27" spans="2:12" s="115" customFormat="1" ht="12.75">
      <c r="B27" s="115" t="s">
        <v>5</v>
      </c>
      <c r="D27" s="145">
        <v>3547.314627240259</v>
      </c>
      <c r="E27" s="149"/>
      <c r="F27" s="145">
        <v>5193.243791447277</v>
      </c>
      <c r="G27" s="149"/>
      <c r="H27" s="149">
        <v>0</v>
      </c>
      <c r="I27" s="149"/>
      <c r="J27" s="149">
        <v>-4.0881827488</v>
      </c>
      <c r="K27" s="149"/>
      <c r="L27" s="149">
        <v>8736.470235938736</v>
      </c>
    </row>
    <row r="28" spans="2:12" s="115" customFormat="1" ht="12.75">
      <c r="B28" s="115" t="s">
        <v>30</v>
      </c>
      <c r="D28" s="145">
        <v>3877.692704626874</v>
      </c>
      <c r="E28" s="149"/>
      <c r="F28" s="145">
        <v>5691.583903954021</v>
      </c>
      <c r="G28" s="149"/>
      <c r="H28" s="149">
        <v>514.6666666666666</v>
      </c>
      <c r="I28" s="149"/>
      <c r="J28" s="149">
        <v>-5.0515916384000015</v>
      </c>
      <c r="K28" s="149"/>
      <c r="L28" s="149">
        <v>10078.891683609161</v>
      </c>
    </row>
    <row r="29" spans="2:12" s="115" customFormat="1" ht="12.75">
      <c r="B29" s="115" t="s">
        <v>31</v>
      </c>
      <c r="D29" s="145">
        <v>3218.544369673298</v>
      </c>
      <c r="E29" s="149"/>
      <c r="F29" s="145">
        <v>4728.713528840759</v>
      </c>
      <c r="G29" s="149"/>
      <c r="H29" s="149">
        <v>0</v>
      </c>
      <c r="I29" s="149"/>
      <c r="J29" s="149">
        <v>-4.695987833600001</v>
      </c>
      <c r="K29" s="149"/>
      <c r="L29" s="149">
        <v>7942.561910680457</v>
      </c>
    </row>
    <row r="30" spans="2:12" s="115" customFormat="1" ht="12.75">
      <c r="B30" s="115" t="s">
        <v>32</v>
      </c>
      <c r="D30" s="145">
        <v>5720.572547268721</v>
      </c>
      <c r="E30" s="149"/>
      <c r="F30" s="145">
        <v>8396.592177009868</v>
      </c>
      <c r="G30" s="149"/>
      <c r="H30" s="149">
        <v>0</v>
      </c>
      <c r="I30" s="149"/>
      <c r="J30" s="149">
        <v>-7.6618748864000015</v>
      </c>
      <c r="K30" s="149"/>
      <c r="L30" s="149">
        <v>14109.50284939219</v>
      </c>
    </row>
    <row r="31" spans="2:12" s="115" customFormat="1" ht="12.75">
      <c r="B31" s="116" t="s">
        <v>33</v>
      </c>
      <c r="D31" s="147">
        <v>11876.901272219997</v>
      </c>
      <c r="E31" s="149"/>
      <c r="F31" s="147">
        <v>17434.690579983646</v>
      </c>
      <c r="G31" s="149"/>
      <c r="H31" s="147">
        <v>0</v>
      </c>
      <c r="I31" s="149"/>
      <c r="J31" s="147">
        <v>-247.01388197385603</v>
      </c>
      <c r="K31" s="149"/>
      <c r="L31" s="147">
        <v>29064.577970229788</v>
      </c>
    </row>
    <row r="32" spans="4:12" s="115" customFormat="1" ht="6" customHeight="1">
      <c r="D32" s="149"/>
      <c r="E32" s="149"/>
      <c r="F32" s="149"/>
      <c r="G32" s="149"/>
      <c r="H32" s="149"/>
      <c r="I32" s="149"/>
      <c r="J32" s="149"/>
      <c r="K32" s="149"/>
      <c r="L32" s="149"/>
    </row>
    <row r="33" spans="2:12" s="115" customFormat="1" ht="12.75">
      <c r="B33" s="126" t="s">
        <v>17</v>
      </c>
      <c r="C33" s="116"/>
      <c r="D33" s="165">
        <v>122702.76848986583</v>
      </c>
      <c r="E33" s="165"/>
      <c r="F33" s="165">
        <v>180192.95437913257</v>
      </c>
      <c r="G33" s="165"/>
      <c r="H33" s="165">
        <v>514.6666666666666</v>
      </c>
      <c r="I33" s="165"/>
      <c r="J33" s="165">
        <v>-461.0663600000001</v>
      </c>
      <c r="K33" s="165"/>
      <c r="L33" s="165">
        <v>302949.32317566505</v>
      </c>
    </row>
    <row r="34" s="115" customFormat="1" ht="12.75"/>
    <row r="35" s="115" customFormat="1" ht="12.75">
      <c r="B35" s="115" t="s">
        <v>91</v>
      </c>
    </row>
    <row r="36" s="115" customFormat="1" ht="12.75"/>
    <row r="37" s="115" customFormat="1" ht="12.75"/>
    <row r="38" s="115" customFormat="1" ht="12.75"/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  <row r="1162" s="115" customFormat="1" ht="12.75"/>
    <row r="1163" s="11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L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25.77734375" style="0" customWidth="1"/>
    <col min="3" max="3" width="2.77734375" style="0" customWidth="1"/>
    <col min="4" max="4" width="20.77734375" style="0" customWidth="1"/>
    <col min="5" max="5" width="2.77734375" style="0" customWidth="1"/>
    <col min="7" max="7" width="2.77734375" style="0" customWidth="1"/>
    <col min="9" max="9" width="2.77734375" style="0" customWidth="1"/>
    <col min="11" max="11" width="2.77734375" style="0" customWidth="1"/>
  </cols>
  <sheetData>
    <row r="1" spans="1:2" ht="15.75">
      <c r="A1" s="45" t="e">
        <f>#REF!</f>
        <v>#REF!</v>
      </c>
      <c r="B1" s="27" t="e">
        <f>"SETLIAD LLYWODRAETH LEOL CYMRU "&amp;#REF!</f>
        <v>#REF!</v>
      </c>
    </row>
    <row r="2" s="1" customFormat="1" ht="6" customHeight="1"/>
    <row r="3" s="1" customFormat="1" ht="12.75">
      <c r="B3" s="46" t="e">
        <f>#REF!</f>
        <v>#REF!</v>
      </c>
    </row>
    <row r="4" s="1" customFormat="1" ht="19.5" customHeight="1"/>
    <row r="5" s="1" customFormat="1" ht="12.75">
      <c r="B5" s="28" t="e">
        <f>"Tabl 3: Cyfrifoldebau Newydd, yn ôl awdurdod unedol, "&amp;#REF!</f>
        <v>#REF!</v>
      </c>
    </row>
    <row r="6" spans="2:12" s="1" customFormat="1" ht="12.75" customHeight="1">
      <c r="B6" s="3"/>
      <c r="D6" s="39">
        <f>IF(D33="","",IF(F33="","£000s",""))</f>
      </c>
      <c r="F6" s="39">
        <f>IF(F33="","",IF(H33="","£000s",""))</f>
      </c>
      <c r="H6" s="39">
        <f>IF(H33="","",IF(J33="","£000s",""))</f>
      </c>
      <c r="L6" s="39">
        <f>IF(L33="","",IF(N33="","£000oedd",""))</f>
      </c>
    </row>
    <row r="7" spans="2:12" s="2" customFormat="1" ht="12.75" customHeight="1">
      <c r="B7" s="21"/>
      <c r="D7" s="58" t="s">
        <v>202</v>
      </c>
      <c r="E7" s="5"/>
      <c r="F7" s="19"/>
      <c r="L7" s="24"/>
    </row>
    <row r="8" spans="2:6" s="2" customFormat="1" ht="12.75">
      <c r="B8" s="4" t="s">
        <v>16</v>
      </c>
      <c r="D8" s="18"/>
      <c r="E8" s="5"/>
      <c r="F8" s="5"/>
    </row>
    <row r="9" s="1" customFormat="1" ht="6" customHeight="1"/>
    <row r="10" spans="2:12" s="1" customFormat="1" ht="12.75">
      <c r="B10" s="1" t="s">
        <v>18</v>
      </c>
      <c r="D10" s="51">
        <f>IF('[1]Inputs'!AB15="","",'[1]Inputs'!AB15)</f>
      </c>
      <c r="E10" s="8"/>
      <c r="F10" s="8"/>
      <c r="G10" s="8"/>
      <c r="K10" s="8"/>
      <c r="L10" s="8"/>
    </row>
    <row r="11" spans="2:12" s="1" customFormat="1" ht="12.75">
      <c r="B11" s="1" t="s">
        <v>0</v>
      </c>
      <c r="D11" s="51">
        <f>IF('[1]Inputs'!AB16="","",'[1]Inputs'!AB16)</f>
      </c>
      <c r="E11" s="8"/>
      <c r="F11" s="8"/>
      <c r="G11" s="8"/>
      <c r="K11" s="8"/>
      <c r="L11" s="8"/>
    </row>
    <row r="12" spans="2:12" s="1" customFormat="1" ht="12.75">
      <c r="B12" s="1" t="s">
        <v>1</v>
      </c>
      <c r="D12" s="51">
        <f>IF('[1]Inputs'!AB17="","",'[1]Inputs'!AB17)</f>
      </c>
      <c r="E12" s="8"/>
      <c r="F12" s="8"/>
      <c r="G12" s="8"/>
      <c r="K12" s="8"/>
      <c r="L12" s="8"/>
    </row>
    <row r="13" spans="2:12" s="1" customFormat="1" ht="12.75">
      <c r="B13" s="1" t="s">
        <v>19</v>
      </c>
      <c r="D13" s="51">
        <f>IF('[1]Inputs'!AB18="","",'[1]Inputs'!AB18)</f>
      </c>
      <c r="E13" s="8"/>
      <c r="F13" s="8"/>
      <c r="G13" s="8"/>
      <c r="K13" s="8"/>
      <c r="L13" s="8"/>
    </row>
    <row r="14" spans="2:12" s="1" customFormat="1" ht="12.75">
      <c r="B14" s="1" t="s">
        <v>20</v>
      </c>
      <c r="D14" s="51">
        <f>IF('[1]Inputs'!AB19="","",'[1]Inputs'!AB19)</f>
      </c>
      <c r="E14" s="8"/>
      <c r="F14" s="8"/>
      <c r="G14" s="8"/>
      <c r="K14" s="8"/>
      <c r="L14" s="8"/>
    </row>
    <row r="15" spans="2:12" s="1" customFormat="1" ht="12.75">
      <c r="B15" s="1" t="s">
        <v>21</v>
      </c>
      <c r="D15" s="51">
        <f>IF('[1]Inputs'!AB20="","",'[1]Inputs'!AB20)</f>
      </c>
      <c r="E15" s="8"/>
      <c r="F15" s="8"/>
      <c r="G15" s="8"/>
      <c r="K15" s="8"/>
      <c r="L15" s="8"/>
    </row>
    <row r="16" spans="2:12" s="1" customFormat="1" ht="12.75">
      <c r="B16" s="1" t="s">
        <v>2</v>
      </c>
      <c r="D16" s="51">
        <f>IF('[1]Inputs'!AB21="","",'[1]Inputs'!AB21)</f>
      </c>
      <c r="E16" s="8"/>
      <c r="F16" s="8"/>
      <c r="G16" s="8"/>
      <c r="K16" s="8"/>
      <c r="L16" s="8"/>
    </row>
    <row r="17" spans="2:12" s="1" customFormat="1" ht="12.75">
      <c r="B17" s="1" t="s">
        <v>3</v>
      </c>
      <c r="D17" s="51">
        <f>IF('[1]Inputs'!AB22="","",'[1]Inputs'!AB22)</f>
      </c>
      <c r="E17" s="8"/>
      <c r="F17" s="8"/>
      <c r="G17" s="8"/>
      <c r="K17" s="8"/>
      <c r="L17" s="8"/>
    </row>
    <row r="18" spans="2:12" s="1" customFormat="1" ht="12.75">
      <c r="B18" s="1" t="s">
        <v>22</v>
      </c>
      <c r="D18" s="51">
        <f>IF('[1]Inputs'!AB23="","",'[1]Inputs'!AB23)</f>
      </c>
      <c r="E18" s="8"/>
      <c r="F18" s="8"/>
      <c r="G18" s="8"/>
      <c r="K18" s="8"/>
      <c r="L18" s="8"/>
    </row>
    <row r="19" spans="2:12" s="1" customFormat="1" ht="12.75">
      <c r="B19" s="1" t="s">
        <v>23</v>
      </c>
      <c r="D19" s="51">
        <f>IF('[1]Inputs'!AB24="","",'[1]Inputs'!AB24)</f>
      </c>
      <c r="E19" s="8"/>
      <c r="F19" s="8"/>
      <c r="G19" s="8"/>
      <c r="K19" s="8"/>
      <c r="L19" s="8"/>
    </row>
    <row r="20" spans="2:12" s="1" customFormat="1" ht="12.75">
      <c r="B20" s="1" t="s">
        <v>24</v>
      </c>
      <c r="D20" s="51">
        <f>IF('[1]Inputs'!AB25="","",'[1]Inputs'!AB25)</f>
      </c>
      <c r="E20" s="8"/>
      <c r="F20" s="8"/>
      <c r="G20" s="8"/>
      <c r="K20" s="8"/>
      <c r="L20" s="8"/>
    </row>
    <row r="21" spans="2:12" s="1" customFormat="1" ht="12.75">
      <c r="B21" s="1" t="s">
        <v>25</v>
      </c>
      <c r="D21" s="51">
        <f>IF('[1]Inputs'!AB26="","",'[1]Inputs'!AB26)</f>
      </c>
      <c r="E21" s="8"/>
      <c r="F21" s="8"/>
      <c r="G21" s="8"/>
      <c r="K21" s="8"/>
      <c r="L21" s="8"/>
    </row>
    <row r="22" spans="2:12" s="1" customFormat="1" ht="12.75">
      <c r="B22" s="1" t="s">
        <v>26</v>
      </c>
      <c r="D22" s="51">
        <f>IF('[1]Inputs'!AB27="","",'[1]Inputs'!AB27)</f>
      </c>
      <c r="E22" s="8"/>
      <c r="F22" s="8"/>
      <c r="G22" s="8"/>
      <c r="K22" s="8"/>
      <c r="L22" s="8"/>
    </row>
    <row r="23" spans="2:12" s="1" customFormat="1" ht="12.75">
      <c r="B23" s="1" t="s">
        <v>27</v>
      </c>
      <c r="D23" s="51">
        <f>IF('[1]Inputs'!AB28="","",'[1]Inputs'!AB28)</f>
      </c>
      <c r="E23" s="8"/>
      <c r="F23" s="8"/>
      <c r="G23" s="8"/>
      <c r="K23" s="8"/>
      <c r="L23" s="8"/>
    </row>
    <row r="24" spans="2:12" s="1" customFormat="1" ht="12.75">
      <c r="B24" s="1" t="s">
        <v>4</v>
      </c>
      <c r="D24" s="51">
        <f>IF('[1]Inputs'!AB29="","",'[1]Inputs'!AB29)</f>
      </c>
      <c r="E24" s="8"/>
      <c r="F24" s="8"/>
      <c r="G24" s="8"/>
      <c r="K24" s="8"/>
      <c r="L24" s="8"/>
    </row>
    <row r="25" spans="2:12" s="1" customFormat="1" ht="12.75">
      <c r="B25" s="1" t="s">
        <v>28</v>
      </c>
      <c r="D25" s="51">
        <f>IF('[1]Inputs'!AB30="","",'[1]Inputs'!AB30)</f>
      </c>
      <c r="E25" s="8"/>
      <c r="F25" s="8"/>
      <c r="G25" s="8"/>
      <c r="K25" s="8"/>
      <c r="L25" s="8"/>
    </row>
    <row r="26" spans="2:12" s="1" customFormat="1" ht="12.75">
      <c r="B26" s="1" t="s">
        <v>29</v>
      </c>
      <c r="D26" s="51">
        <f>IF('[1]Inputs'!AB31="","",'[1]Inputs'!AB31)</f>
      </c>
      <c r="E26" s="8"/>
      <c r="F26" s="8"/>
      <c r="G26" s="8"/>
      <c r="K26" s="8"/>
      <c r="L26" s="8"/>
    </row>
    <row r="27" spans="2:12" s="1" customFormat="1" ht="12.75">
      <c r="B27" s="1" t="s">
        <v>5</v>
      </c>
      <c r="D27" s="51">
        <f>IF('[1]Inputs'!AB32="","",'[1]Inputs'!AB32)</f>
      </c>
      <c r="E27" s="8"/>
      <c r="F27" s="8"/>
      <c r="G27" s="8"/>
      <c r="K27" s="8"/>
      <c r="L27" s="8"/>
    </row>
    <row r="28" spans="2:12" s="1" customFormat="1" ht="12.75">
      <c r="B28" s="1" t="s">
        <v>30</v>
      </c>
      <c r="D28" s="51">
        <f>IF('[1]Inputs'!AB33="","",'[1]Inputs'!AB33)</f>
      </c>
      <c r="E28" s="8"/>
      <c r="F28" s="8"/>
      <c r="G28" s="8"/>
      <c r="K28" s="8"/>
      <c r="L28" s="8"/>
    </row>
    <row r="29" spans="2:12" s="1" customFormat="1" ht="12.75">
      <c r="B29" s="1" t="s">
        <v>31</v>
      </c>
      <c r="D29" s="51">
        <f>IF('[1]Inputs'!AB34="","",'[1]Inputs'!AB34)</f>
      </c>
      <c r="E29" s="8"/>
      <c r="F29" s="8"/>
      <c r="G29" s="8"/>
      <c r="K29" s="8"/>
      <c r="L29" s="8"/>
    </row>
    <row r="30" spans="2:12" s="1" customFormat="1" ht="12.75">
      <c r="B30" s="1" t="s">
        <v>32</v>
      </c>
      <c r="D30" s="51">
        <f>IF('[1]Inputs'!AB35="","",'[1]Inputs'!AB35)</f>
      </c>
      <c r="E30" s="8"/>
      <c r="F30" s="8"/>
      <c r="G30" s="8"/>
      <c r="K30" s="8"/>
      <c r="L30" s="8"/>
    </row>
    <row r="31" spans="2:12" s="1" customFormat="1" ht="12.75">
      <c r="B31" s="3" t="s">
        <v>33</v>
      </c>
      <c r="D31" s="50">
        <f>IF('[1]Inputs'!AB36="","",'[1]Inputs'!AB36)</f>
      </c>
      <c r="E31" s="8"/>
      <c r="F31" s="8"/>
      <c r="G31" s="8"/>
      <c r="K31" s="8"/>
      <c r="L31" s="8"/>
    </row>
    <row r="32" spans="4:12" s="1" customFormat="1" ht="6" customHeight="1">
      <c r="D32" s="59"/>
      <c r="E32" s="8"/>
      <c r="F32" s="8"/>
      <c r="G32" s="8"/>
      <c r="K32" s="8"/>
      <c r="L32" s="8"/>
    </row>
    <row r="33" spans="2:12" s="2" customFormat="1" ht="12.75">
      <c r="B33" s="4" t="s">
        <v>17</v>
      </c>
      <c r="D33" s="31">
        <f>IF(D10="","",SUM(D10:D31))</f>
      </c>
      <c r="E33" s="20"/>
      <c r="F33" s="40">
        <f>IF(F10="","",SUM(F10:F31))</f>
      </c>
      <c r="G33" s="20"/>
      <c r="H33" s="40">
        <f>IF(H10="","",SUM(H10:H31))</f>
      </c>
      <c r="J33" s="40">
        <f>IF(J10="","",SUM(J10:J31))</f>
      </c>
      <c r="K33" s="20"/>
      <c r="L33" s="40">
        <f>IF(L10="","",SUM(L10:L31))</f>
      </c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</sheetData>
  <sheetProtection/>
  <conditionalFormatting sqref="D8 C33:D33 C6:D6">
    <cfRule type="expression" priority="1" dxfId="6" stopIfTrue="1">
      <formula>$A$1&gt;0</formula>
    </cfRule>
  </conditionalFormatting>
  <conditionalFormatting sqref="F8 F31 E33:F33 E6:F6 H6 H33 J33">
    <cfRule type="expression" priority="2" dxfId="6" stopIfTrue="1">
      <formula>$A$1&gt;1</formula>
    </cfRule>
  </conditionalFormatting>
  <conditionalFormatting sqref="G33 G6">
    <cfRule type="expression" priority="3" dxfId="6" stopIfTrue="1">
      <formula>$A$1&gt;2</formula>
    </cfRule>
  </conditionalFormatting>
  <conditionalFormatting sqref="L8 L31 K33:L33 K6:L6">
    <cfRule type="expression" priority="4" dxfId="6" stopIfTrue="1">
      <formula>$A$1&gt;4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24.77734375" style="181" customWidth="1"/>
    <col min="3" max="3" width="2.77734375" style="181" customWidth="1"/>
    <col min="4" max="4" width="10.10546875" style="181" customWidth="1"/>
    <col min="5" max="5" width="2.77734375" style="181" customWidth="1"/>
    <col min="6" max="6" width="10.10546875" style="181" customWidth="1"/>
    <col min="7" max="7" width="2.77734375" style="181" customWidth="1"/>
    <col min="8" max="8" width="10.10546875" style="181" customWidth="1"/>
    <col min="9" max="9" width="2.77734375" style="181" customWidth="1"/>
    <col min="10" max="10" width="10.10546875" style="181" customWidth="1"/>
    <col min="11" max="11" width="2.77734375" style="181" customWidth="1"/>
    <col min="12" max="12" width="10.10546875" style="181" customWidth="1"/>
    <col min="13" max="13" width="2.77734375" style="181" customWidth="1"/>
    <col min="14" max="14" width="10.10546875" style="181" customWidth="1"/>
    <col min="15" max="15" width="2.77734375" style="181" customWidth="1"/>
    <col min="16" max="16" width="10.10546875" style="181" customWidth="1"/>
    <col min="17" max="17" width="2.77734375" style="181" customWidth="1"/>
    <col min="18" max="18" width="10.10546875" style="181" customWidth="1"/>
    <col min="19" max="16384" width="8.88671875" style="181" customWidth="1"/>
  </cols>
  <sheetData>
    <row r="1" spans="2:13" ht="15.75">
      <c r="B1" s="182" t="s">
        <v>273</v>
      </c>
      <c r="M1" s="181" t="s">
        <v>160</v>
      </c>
    </row>
    <row r="2" s="115" customFormat="1" ht="6" customHeight="1"/>
    <row r="3" s="115" customFormat="1" ht="12.75">
      <c r="B3" s="183" t="s">
        <v>272</v>
      </c>
    </row>
    <row r="4" s="115" customFormat="1" ht="19.5" customHeight="1"/>
    <row r="5" s="115" customFormat="1" ht="12.75">
      <c r="B5" s="114" t="s">
        <v>35</v>
      </c>
    </row>
    <row r="6" spans="2:18" s="115" customFormat="1" ht="12.75" customHeight="1">
      <c r="B6" s="116"/>
      <c r="C6" s="116"/>
      <c r="D6" s="116"/>
      <c r="E6" s="116"/>
      <c r="F6" s="116"/>
      <c r="G6" s="116"/>
      <c r="H6" s="116"/>
      <c r="I6" s="116"/>
      <c r="J6" s="117" t="s">
        <v>288</v>
      </c>
      <c r="R6" s="200" t="s">
        <v>106</v>
      </c>
    </row>
    <row r="7" spans="2:18" s="122" customFormat="1" ht="12.75" customHeight="1">
      <c r="B7" s="123"/>
      <c r="C7" s="124"/>
      <c r="D7" s="123"/>
      <c r="E7" s="124"/>
      <c r="F7" s="123"/>
      <c r="G7" s="124"/>
      <c r="H7" s="123"/>
      <c r="I7" s="124"/>
      <c r="J7" s="160"/>
      <c r="R7" s="161"/>
    </row>
    <row r="8" spans="2:18" s="122" customFormat="1" ht="12.75" customHeight="1">
      <c r="B8" s="124"/>
      <c r="C8" s="124"/>
      <c r="D8" s="124" t="s">
        <v>62</v>
      </c>
      <c r="E8" s="124"/>
      <c r="F8" s="124" t="s">
        <v>289</v>
      </c>
      <c r="G8" s="124"/>
      <c r="H8" s="124"/>
      <c r="I8" s="124"/>
      <c r="J8" s="161"/>
      <c r="L8" s="122" t="s">
        <v>290</v>
      </c>
      <c r="N8" s="122" t="s">
        <v>289</v>
      </c>
      <c r="R8" s="161"/>
    </row>
    <row r="9" spans="2:18" s="122" customFormat="1" ht="12.75">
      <c r="B9" s="137" t="s">
        <v>16</v>
      </c>
      <c r="D9" s="127" t="s">
        <v>229</v>
      </c>
      <c r="F9" s="127" t="s">
        <v>225</v>
      </c>
      <c r="H9" s="127" t="s">
        <v>117</v>
      </c>
      <c r="J9" s="127" t="s">
        <v>37</v>
      </c>
      <c r="L9" s="122" t="s">
        <v>225</v>
      </c>
      <c r="N9" s="122" t="s">
        <v>225</v>
      </c>
      <c r="P9" s="122" t="s">
        <v>117</v>
      </c>
      <c r="R9" s="122" t="s">
        <v>37</v>
      </c>
    </row>
    <row r="10" s="115" customFormat="1" ht="6" customHeight="1"/>
    <row r="11" spans="2:18" s="115" customFormat="1" ht="12.75">
      <c r="B11" s="115" t="s">
        <v>18</v>
      </c>
      <c r="D11" s="146">
        <v>126998235.585966</v>
      </c>
      <c r="E11" s="131"/>
      <c r="F11" s="131">
        <v>124968657.73456895</v>
      </c>
      <c r="G11" s="131"/>
      <c r="H11" s="131">
        <v>-2029577.8513970524</v>
      </c>
      <c r="J11" s="162">
        <v>-0.015981149990254916</v>
      </c>
      <c r="L11" s="131">
        <v>124705620.988763</v>
      </c>
      <c r="M11" s="131"/>
      <c r="N11" s="131">
        <v>124968657.73456895</v>
      </c>
      <c r="O11" s="131"/>
      <c r="P11" s="131">
        <v>263036.745805949</v>
      </c>
      <c r="R11" s="162">
        <v>0.0021092613446001022</v>
      </c>
    </row>
    <row r="12" spans="2:18" s="115" customFormat="1" ht="12.75">
      <c r="B12" s="115" t="s">
        <v>0</v>
      </c>
      <c r="D12" s="146">
        <v>225224820.132869</v>
      </c>
      <c r="E12" s="131"/>
      <c r="F12" s="131">
        <v>220891883.9307447</v>
      </c>
      <c r="G12" s="131"/>
      <c r="H12" s="131">
        <v>-4332936.202124298</v>
      </c>
      <c r="J12" s="162">
        <v>-0.019238271339580282</v>
      </c>
      <c r="L12" s="131">
        <v>220365785.046633</v>
      </c>
      <c r="M12" s="131"/>
      <c r="N12" s="131">
        <v>220891883.9307447</v>
      </c>
      <c r="O12" s="131"/>
      <c r="P12" s="131">
        <v>526098.8841117024</v>
      </c>
      <c r="R12" s="162">
        <v>0.0023873891493653215</v>
      </c>
    </row>
    <row r="13" spans="2:18" s="115" customFormat="1" ht="12.75">
      <c r="B13" s="115" t="s">
        <v>1</v>
      </c>
      <c r="D13" s="146">
        <v>208184432.493021</v>
      </c>
      <c r="E13" s="131"/>
      <c r="F13" s="131">
        <v>203958309.43416515</v>
      </c>
      <c r="G13" s="131"/>
      <c r="H13" s="131">
        <v>-4226123.058855861</v>
      </c>
      <c r="J13" s="162">
        <v>-0.020299899508564524</v>
      </c>
      <c r="L13" s="131">
        <v>203544011.041556</v>
      </c>
      <c r="M13" s="131"/>
      <c r="N13" s="131">
        <v>203958309.43416515</v>
      </c>
      <c r="O13" s="131"/>
      <c r="P13" s="131">
        <v>414298.3926091492</v>
      </c>
      <c r="R13" s="162">
        <v>0.002035424135002258</v>
      </c>
    </row>
    <row r="14" spans="2:18" s="115" customFormat="1" ht="12.75">
      <c r="B14" s="115" t="s">
        <v>19</v>
      </c>
      <c r="D14" s="146">
        <v>183040105.034092</v>
      </c>
      <c r="E14" s="131"/>
      <c r="F14" s="131">
        <v>181224199.46122867</v>
      </c>
      <c r="G14" s="131"/>
      <c r="H14" s="131">
        <v>-1815905.5728633404</v>
      </c>
      <c r="J14" s="162">
        <v>-0.009920807095937364</v>
      </c>
      <c r="L14" s="131">
        <v>180815440.010438</v>
      </c>
      <c r="M14" s="131"/>
      <c r="N14" s="131">
        <v>181224199.46122867</v>
      </c>
      <c r="O14" s="131"/>
      <c r="P14" s="131">
        <v>408759.4507906735</v>
      </c>
      <c r="R14" s="162">
        <v>0.002260644615122895</v>
      </c>
    </row>
    <row r="15" spans="2:18" s="115" customFormat="1" ht="12.75">
      <c r="B15" s="115" t="s">
        <v>20</v>
      </c>
      <c r="D15" s="146">
        <v>255141316.177117</v>
      </c>
      <c r="E15" s="131"/>
      <c r="F15" s="131">
        <v>251805599.09263194</v>
      </c>
      <c r="G15" s="131"/>
      <c r="H15" s="131">
        <v>-3335717.084485054</v>
      </c>
      <c r="J15" s="162">
        <v>-0.013073998106090457</v>
      </c>
      <c r="L15" s="131">
        <v>251255179.240781</v>
      </c>
      <c r="M15" s="131"/>
      <c r="N15" s="131">
        <v>251805599.09263194</v>
      </c>
      <c r="O15" s="131"/>
      <c r="P15" s="131">
        <v>550419.8518509269</v>
      </c>
      <c r="R15" s="162">
        <v>0.0021906806200538164</v>
      </c>
    </row>
    <row r="16" spans="2:18" s="115" customFormat="1" ht="12.75">
      <c r="B16" s="115" t="s">
        <v>21</v>
      </c>
      <c r="D16" s="146">
        <v>228769251.373786</v>
      </c>
      <c r="E16" s="131"/>
      <c r="F16" s="131">
        <v>226547847.4093462</v>
      </c>
      <c r="G16" s="131"/>
      <c r="H16" s="131">
        <v>-2221403.9644398093</v>
      </c>
      <c r="J16" s="162">
        <v>-0.00971023837819121</v>
      </c>
      <c r="L16" s="131">
        <v>226061601.051771</v>
      </c>
      <c r="M16" s="131"/>
      <c r="N16" s="131">
        <v>226547847.4093462</v>
      </c>
      <c r="O16" s="131"/>
      <c r="P16" s="131">
        <v>486246.35757520795</v>
      </c>
      <c r="R16" s="162">
        <v>0.0021509462700118245</v>
      </c>
    </row>
    <row r="17" spans="2:18" s="115" customFormat="1" ht="12.75">
      <c r="B17" s="115" t="s">
        <v>2</v>
      </c>
      <c r="D17" s="146">
        <v>241326141.456234</v>
      </c>
      <c r="E17" s="131"/>
      <c r="F17" s="131">
        <v>236471137.69171536</v>
      </c>
      <c r="G17" s="131"/>
      <c r="H17" s="131">
        <v>-4855003.764518648</v>
      </c>
      <c r="J17" s="162">
        <v>-0.02011801844268551</v>
      </c>
      <c r="L17" s="131">
        <v>235955268.705068</v>
      </c>
      <c r="M17" s="131"/>
      <c r="N17" s="131">
        <v>236471137.69171536</v>
      </c>
      <c r="O17" s="131"/>
      <c r="P17" s="131">
        <v>515868.9866473675</v>
      </c>
      <c r="R17" s="162">
        <v>0.0021862999265855653</v>
      </c>
    </row>
    <row r="18" spans="2:18" s="115" customFormat="1" ht="12.75">
      <c r="B18" s="115" t="s">
        <v>3</v>
      </c>
      <c r="D18" s="146">
        <v>133419293.108487</v>
      </c>
      <c r="E18" s="131"/>
      <c r="F18" s="131">
        <v>131320639.51988834</v>
      </c>
      <c r="G18" s="131"/>
      <c r="H18" s="131">
        <v>-2098653.5885986537</v>
      </c>
      <c r="J18" s="162">
        <v>-0.015729760964122177</v>
      </c>
      <c r="L18" s="131">
        <v>131037138.665537</v>
      </c>
      <c r="M18" s="131"/>
      <c r="N18" s="131">
        <v>131320639.51988834</v>
      </c>
      <c r="O18" s="131"/>
      <c r="P18" s="131">
        <v>283500.8543513417</v>
      </c>
      <c r="R18" s="162">
        <v>0.0021635152998491333</v>
      </c>
    </row>
    <row r="19" spans="2:18" s="115" customFormat="1" ht="12.75">
      <c r="B19" s="115" t="s">
        <v>22</v>
      </c>
      <c r="D19" s="146">
        <v>220992090.315228</v>
      </c>
      <c r="E19" s="131"/>
      <c r="F19" s="131">
        <v>217181727.53363806</v>
      </c>
      <c r="G19" s="131"/>
      <c r="H19" s="131">
        <v>-3810362.7815899253</v>
      </c>
      <c r="J19" s="162">
        <v>-0.017242077651533773</v>
      </c>
      <c r="L19" s="131">
        <v>216762192.804641</v>
      </c>
      <c r="M19" s="131"/>
      <c r="N19" s="131">
        <v>217181727.53363806</v>
      </c>
      <c r="O19" s="131"/>
      <c r="P19" s="131">
        <v>419534.7289970517</v>
      </c>
      <c r="R19" s="162">
        <v>0.001935460808772872</v>
      </c>
    </row>
    <row r="20" spans="2:18" s="115" customFormat="1" ht="12.75">
      <c r="B20" s="115" t="s">
        <v>23</v>
      </c>
      <c r="D20" s="146">
        <v>332687894.553812</v>
      </c>
      <c r="E20" s="131"/>
      <c r="F20" s="131">
        <v>327884842.82461435</v>
      </c>
      <c r="G20" s="131"/>
      <c r="H20" s="131">
        <v>-4803051.729197681</v>
      </c>
      <c r="J20" s="162">
        <v>-0.01443710999956685</v>
      </c>
      <c r="L20" s="131">
        <v>327203663.456714</v>
      </c>
      <c r="M20" s="131"/>
      <c r="N20" s="131">
        <v>327884842.82461435</v>
      </c>
      <c r="O20" s="131"/>
      <c r="P20" s="131">
        <v>681179.3679003716</v>
      </c>
      <c r="R20" s="162">
        <v>0.002081820725061916</v>
      </c>
    </row>
    <row r="21" spans="2:18" s="115" customFormat="1" ht="12.75">
      <c r="B21" s="115" t="s">
        <v>24</v>
      </c>
      <c r="D21" s="146">
        <v>409010282.801511</v>
      </c>
      <c r="E21" s="131"/>
      <c r="F21" s="131">
        <v>403053733.5137888</v>
      </c>
      <c r="G21" s="131"/>
      <c r="H21" s="131">
        <v>-5956549.28772217</v>
      </c>
      <c r="J21" s="162">
        <v>-0.014563324048781507</v>
      </c>
      <c r="L21" s="131">
        <v>402205467.85093</v>
      </c>
      <c r="M21" s="131"/>
      <c r="N21" s="131">
        <v>403053733.5137888</v>
      </c>
      <c r="O21" s="131"/>
      <c r="P21" s="131">
        <v>848265.6628588438</v>
      </c>
      <c r="R21" s="162">
        <v>0.0021090356314430758</v>
      </c>
    </row>
    <row r="22" spans="2:18" s="115" customFormat="1" ht="12.75">
      <c r="B22" s="115" t="s">
        <v>25</v>
      </c>
      <c r="D22" s="146">
        <v>257722065.474936</v>
      </c>
      <c r="E22" s="131"/>
      <c r="F22" s="131">
        <v>255518728.44836527</v>
      </c>
      <c r="G22" s="131"/>
      <c r="H22" s="131">
        <v>-2203337.0265707374</v>
      </c>
      <c r="J22" s="162">
        <v>-0.008549275835231176</v>
      </c>
      <c r="L22" s="131">
        <v>255027061.621134</v>
      </c>
      <c r="M22" s="131"/>
      <c r="N22" s="131">
        <v>255518728.44836527</v>
      </c>
      <c r="O22" s="131"/>
      <c r="P22" s="131">
        <v>491666.82723125815</v>
      </c>
      <c r="R22" s="162">
        <v>0.001927900608295735</v>
      </c>
    </row>
    <row r="23" spans="2:18" s="115" customFormat="1" ht="12.75">
      <c r="B23" s="115" t="s">
        <v>26</v>
      </c>
      <c r="D23" s="146">
        <v>247091668.233909</v>
      </c>
      <c r="E23" s="131"/>
      <c r="F23" s="131">
        <v>243413780.35140243</v>
      </c>
      <c r="G23" s="131"/>
      <c r="H23" s="131">
        <v>-3677887.882506579</v>
      </c>
      <c r="J23" s="162">
        <v>-0.014884710232418323</v>
      </c>
      <c r="L23" s="131">
        <v>242900075.149302</v>
      </c>
      <c r="M23" s="131"/>
      <c r="N23" s="131">
        <v>243413780.35140243</v>
      </c>
      <c r="O23" s="131"/>
      <c r="P23" s="131">
        <v>513705.20210042596</v>
      </c>
      <c r="R23" s="162">
        <v>0.0021148828454856166</v>
      </c>
    </row>
    <row r="24" spans="2:18" s="115" customFormat="1" ht="12.75">
      <c r="B24" s="115" t="s">
        <v>27</v>
      </c>
      <c r="D24" s="146">
        <v>215040913.092802</v>
      </c>
      <c r="E24" s="131"/>
      <c r="F24" s="131">
        <v>212716685.4878048</v>
      </c>
      <c r="G24" s="131"/>
      <c r="H24" s="131">
        <v>-2324227.604997188</v>
      </c>
      <c r="J24" s="162">
        <v>-0.010808304203926793</v>
      </c>
      <c r="L24" s="131">
        <v>212269509.052379</v>
      </c>
      <c r="M24" s="131"/>
      <c r="N24" s="131">
        <v>212716685.4878048</v>
      </c>
      <c r="O24" s="131"/>
      <c r="P24" s="131">
        <v>447176.43542578816</v>
      </c>
      <c r="R24" s="162">
        <v>0.002106644696273567</v>
      </c>
    </row>
    <row r="25" spans="2:18" s="115" customFormat="1" ht="12.75">
      <c r="B25" s="115" t="s">
        <v>4</v>
      </c>
      <c r="D25" s="146">
        <v>442759712.389181</v>
      </c>
      <c r="E25" s="131"/>
      <c r="F25" s="131">
        <v>433691051.90955776</v>
      </c>
      <c r="G25" s="131"/>
      <c r="H25" s="131">
        <v>-9068660.479623258</v>
      </c>
      <c r="J25" s="162">
        <v>-0.02048212659342412</v>
      </c>
      <c r="L25" s="131">
        <v>432830926.158565</v>
      </c>
      <c r="M25" s="131"/>
      <c r="N25" s="131">
        <v>433691051.90955776</v>
      </c>
      <c r="O25" s="131"/>
      <c r="P25" s="131">
        <v>860125.750992775</v>
      </c>
      <c r="R25" s="162">
        <v>0.001987209552299119</v>
      </c>
    </row>
    <row r="26" spans="2:18" s="115" customFormat="1" ht="12.75">
      <c r="B26" s="115" t="s">
        <v>28</v>
      </c>
      <c r="D26" s="146">
        <v>109706361.21606</v>
      </c>
      <c r="E26" s="131"/>
      <c r="F26" s="131">
        <v>108598336.05684228</v>
      </c>
      <c r="G26" s="131"/>
      <c r="H26" s="131">
        <v>-1108025.1592177153</v>
      </c>
      <c r="J26" s="162">
        <v>-0.010099917150980218</v>
      </c>
      <c r="L26" s="131">
        <v>108393326.194434</v>
      </c>
      <c r="M26" s="131"/>
      <c r="N26" s="131">
        <v>108598336.05684228</v>
      </c>
      <c r="O26" s="131"/>
      <c r="P26" s="131">
        <v>205009.86240828037</v>
      </c>
      <c r="R26" s="162">
        <v>0.0018913513368944632</v>
      </c>
    </row>
    <row r="27" spans="2:18" s="115" customFormat="1" ht="12.75">
      <c r="B27" s="115" t="s">
        <v>29</v>
      </c>
      <c r="D27" s="146">
        <v>333581041.241888</v>
      </c>
      <c r="E27" s="131"/>
      <c r="F27" s="131">
        <v>327613028.6899796</v>
      </c>
      <c r="G27" s="131"/>
      <c r="H27" s="131">
        <v>-5968012.551908374</v>
      </c>
      <c r="J27" s="162">
        <v>-0.017890742620414145</v>
      </c>
      <c r="L27" s="131">
        <v>326961528.425188</v>
      </c>
      <c r="M27" s="131"/>
      <c r="N27" s="131">
        <v>327613028.6899796</v>
      </c>
      <c r="O27" s="131"/>
      <c r="P27" s="131">
        <v>651500.2647916079</v>
      </c>
      <c r="R27" s="162">
        <v>0.001992589978183557</v>
      </c>
    </row>
    <row r="28" spans="2:18" s="115" customFormat="1" ht="12.75">
      <c r="B28" s="115" t="s">
        <v>5</v>
      </c>
      <c r="D28" s="146">
        <v>134184309.783977</v>
      </c>
      <c r="E28" s="131"/>
      <c r="F28" s="131">
        <v>132256661.89941958</v>
      </c>
      <c r="G28" s="131"/>
      <c r="H28" s="131">
        <v>-1927647.884557426</v>
      </c>
      <c r="J28" s="162">
        <v>-0.014365672765025522</v>
      </c>
      <c r="L28" s="131">
        <v>132015947.206088</v>
      </c>
      <c r="M28" s="131"/>
      <c r="N28" s="131">
        <v>132256661.89941958</v>
      </c>
      <c r="O28" s="131"/>
      <c r="P28" s="131">
        <v>240714.69333156943</v>
      </c>
      <c r="R28" s="162">
        <v>0.0018233758756114027</v>
      </c>
    </row>
    <row r="29" spans="2:18" s="115" customFormat="1" ht="12.75">
      <c r="B29" s="115" t="s">
        <v>30</v>
      </c>
      <c r="D29" s="146">
        <v>168100363.978455</v>
      </c>
      <c r="E29" s="131"/>
      <c r="F29" s="131">
        <v>165078395.15492296</v>
      </c>
      <c r="G29" s="131"/>
      <c r="H29" s="131">
        <v>-3021968.823532045</v>
      </c>
      <c r="J29" s="162">
        <v>-0.017977170019211636</v>
      </c>
      <c r="L29" s="131">
        <v>164740726.52363</v>
      </c>
      <c r="M29" s="131"/>
      <c r="N29" s="131">
        <v>165078395.15492296</v>
      </c>
      <c r="O29" s="131"/>
      <c r="P29" s="131">
        <v>337668.631292969</v>
      </c>
      <c r="R29" s="162">
        <v>0.002049697354251589</v>
      </c>
    </row>
    <row r="30" spans="2:18" s="115" customFormat="1" ht="12.75">
      <c r="B30" s="115" t="s">
        <v>31</v>
      </c>
      <c r="D30" s="146">
        <v>142619160.278297</v>
      </c>
      <c r="E30" s="131"/>
      <c r="F30" s="131">
        <v>140706992.98907006</v>
      </c>
      <c r="G30" s="131"/>
      <c r="H30" s="131">
        <v>-1912167.2892269492</v>
      </c>
      <c r="J30" s="162">
        <v>-0.01340750629505657</v>
      </c>
      <c r="L30" s="131">
        <v>140403157.238307</v>
      </c>
      <c r="M30" s="131"/>
      <c r="N30" s="131">
        <v>140706992.98907006</v>
      </c>
      <c r="O30" s="131"/>
      <c r="P30" s="131">
        <v>303835.75076305866</v>
      </c>
      <c r="R30" s="162">
        <v>0.002164023635503842</v>
      </c>
    </row>
    <row r="31" spans="2:18" s="115" customFormat="1" ht="12.75">
      <c r="B31" s="115" t="s">
        <v>32</v>
      </c>
      <c r="D31" s="146">
        <v>270876992.314114</v>
      </c>
      <c r="E31" s="131"/>
      <c r="F31" s="131">
        <v>268332687.3086466</v>
      </c>
      <c r="G31" s="131"/>
      <c r="H31" s="131">
        <v>-2544305.005467385</v>
      </c>
      <c r="J31" s="162">
        <v>-0.009392842794551418</v>
      </c>
      <c r="L31" s="131">
        <v>267745136.677322</v>
      </c>
      <c r="M31" s="131"/>
      <c r="N31" s="131">
        <v>268332687.3086466</v>
      </c>
      <c r="O31" s="131"/>
      <c r="P31" s="131">
        <v>587550.6313245893</v>
      </c>
      <c r="R31" s="162">
        <v>0.0021944399760757812</v>
      </c>
    </row>
    <row r="32" spans="2:18" s="115" customFormat="1" ht="12.75">
      <c r="B32" s="116" t="s">
        <v>33</v>
      </c>
      <c r="D32" s="148">
        <v>577459484.964246</v>
      </c>
      <c r="E32" s="131"/>
      <c r="F32" s="148">
        <v>572290429.5576509</v>
      </c>
      <c r="G32" s="131"/>
      <c r="H32" s="148">
        <v>-5169055.406595111</v>
      </c>
      <c r="J32" s="201">
        <v>-0.00895137328450871</v>
      </c>
      <c r="L32" s="148">
        <v>570979440.890822</v>
      </c>
      <c r="M32" s="131"/>
      <c r="N32" s="131">
        <v>572290429.5576509</v>
      </c>
      <c r="O32" s="131"/>
      <c r="P32" s="131">
        <v>1310988.6668288708</v>
      </c>
      <c r="R32" s="162">
        <v>0.0022960348008038826</v>
      </c>
    </row>
    <row r="33" spans="4:16" s="115" customFormat="1" ht="6" customHeight="1">
      <c r="D33" s="131"/>
      <c r="E33" s="131"/>
      <c r="F33" s="131"/>
      <c r="G33" s="131"/>
      <c r="H33" s="131"/>
      <c r="J33" s="162"/>
      <c r="L33" s="131"/>
      <c r="M33" s="131"/>
      <c r="N33" s="131"/>
      <c r="O33" s="131"/>
      <c r="P33" s="131"/>
    </row>
    <row r="34" spans="2:16" s="114" customFormat="1" ht="12.75">
      <c r="B34" s="126" t="s">
        <v>17</v>
      </c>
      <c r="C34" s="126"/>
      <c r="D34" s="150">
        <v>5463935935.999988</v>
      </c>
      <c r="E34" s="150"/>
      <c r="F34" s="150">
        <v>5385525355.999992</v>
      </c>
      <c r="G34" s="150"/>
      <c r="H34" s="150">
        <v>-78410579.99999526</v>
      </c>
      <c r="I34" s="126"/>
      <c r="J34" s="202">
        <v>-0.014350567231832829</v>
      </c>
      <c r="L34" s="150">
        <v>5374178204.000004</v>
      </c>
      <c r="M34" s="163"/>
      <c r="N34" s="163">
        <v>5385525355.999992</v>
      </c>
      <c r="O34" s="163"/>
      <c r="P34" s="163">
        <v>11347151.999989778</v>
      </c>
    </row>
    <row r="35" s="115" customFormat="1" ht="12.75"/>
    <row r="36" s="115" customFormat="1" ht="12.75">
      <c r="B36" s="115" t="s">
        <v>291</v>
      </c>
    </row>
    <row r="37" s="115" customFormat="1" ht="12.75">
      <c r="B37" s="115" t="s">
        <v>288</v>
      </c>
    </row>
    <row r="38" s="115" customFormat="1" ht="12.75"/>
    <row r="39" s="115" customFormat="1" ht="12.75">
      <c r="B39" s="203"/>
    </row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</sheetData>
  <sheetProtection/>
  <conditionalFormatting sqref="K6:R6 L9 N9 P9 R9 N32 P32 R32 K34 F9 M34:R34">
    <cfRule type="expression" priority="2" dxfId="6" stopIfTrue="1">
      <formula>$B$3="Terfynol"</formula>
    </cfRule>
  </conditionalFormatting>
  <conditionalFormatting sqref="L32 L34">
    <cfRule type="expression" priority="1" dxfId="6" stopIfTrue="1">
      <formula>$B$3="Final"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24.77734375" style="181" customWidth="1"/>
    <col min="3" max="3" width="2.77734375" style="181" customWidth="1"/>
    <col min="4" max="4" width="10.6640625" style="181" customWidth="1"/>
    <col min="5" max="5" width="2.77734375" style="181" customWidth="1"/>
    <col min="6" max="6" width="10.21484375" style="181" customWidth="1"/>
    <col min="7" max="7" width="2.77734375" style="181" customWidth="1"/>
    <col min="8" max="8" width="10.21484375" style="181" customWidth="1"/>
    <col min="9" max="9" width="2.77734375" style="181" customWidth="1"/>
    <col min="10" max="10" width="10.21484375" style="181" customWidth="1"/>
    <col min="11" max="11" width="2.77734375" style="181" customWidth="1"/>
    <col min="12" max="12" width="10.21484375" style="181" customWidth="1"/>
    <col min="13" max="13" width="2.77734375" style="181" customWidth="1"/>
    <col min="14" max="14" width="10.21484375" style="181" customWidth="1"/>
    <col min="15" max="15" width="2.77734375" style="181" customWidth="1"/>
    <col min="16" max="16" width="10.21484375" style="181" customWidth="1"/>
    <col min="17" max="17" width="2.77734375" style="181" customWidth="1"/>
    <col min="18" max="18" width="10.21484375" style="181" customWidth="1"/>
    <col min="19" max="19" width="2.77734375" style="181" customWidth="1"/>
    <col min="20" max="20" width="10.21484375" style="181" customWidth="1"/>
    <col min="21" max="21" width="2.77734375" style="181" customWidth="1"/>
    <col min="22" max="22" width="10.21484375" style="181" customWidth="1"/>
    <col min="23" max="16384" width="8.88671875" style="181" customWidth="1"/>
  </cols>
  <sheetData>
    <row r="1" ht="15.75">
      <c r="B1" s="182" t="s">
        <v>273</v>
      </c>
    </row>
    <row r="2" s="115" customFormat="1" ht="6" customHeight="1"/>
    <row r="3" s="115" customFormat="1" ht="12.75">
      <c r="B3" s="183" t="s">
        <v>272</v>
      </c>
    </row>
    <row r="4" s="115" customFormat="1" ht="19.5" customHeight="1"/>
    <row r="5" s="115" customFormat="1" ht="12.75">
      <c r="B5" s="114" t="s">
        <v>287</v>
      </c>
    </row>
    <row r="6" spans="2:22" s="115" customFormat="1" ht="12.75" customHeight="1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 t="s">
        <v>106</v>
      </c>
    </row>
    <row r="7" spans="4:20" s="122" customFormat="1" ht="12.75" customHeight="1">
      <c r="D7" s="122" t="s">
        <v>203</v>
      </c>
      <c r="F7" s="122" t="s">
        <v>212</v>
      </c>
      <c r="J7" s="122" t="s">
        <v>63</v>
      </c>
      <c r="N7" s="122" t="s">
        <v>66</v>
      </c>
      <c r="P7" s="122" t="s">
        <v>6</v>
      </c>
      <c r="T7" s="122" t="s">
        <v>52</v>
      </c>
    </row>
    <row r="8" spans="2:22" s="122" customFormat="1" ht="12.75">
      <c r="B8" s="137" t="s">
        <v>16</v>
      </c>
      <c r="D8" s="127" t="s">
        <v>204</v>
      </c>
      <c r="E8" s="124"/>
      <c r="F8" s="127" t="s">
        <v>211</v>
      </c>
      <c r="H8" s="127" t="s">
        <v>12</v>
      </c>
      <c r="J8" s="127" t="s">
        <v>64</v>
      </c>
      <c r="L8" s="127" t="s">
        <v>65</v>
      </c>
      <c r="N8" s="127" t="s">
        <v>67</v>
      </c>
      <c r="P8" s="127" t="s">
        <v>68</v>
      </c>
      <c r="R8" s="127" t="s">
        <v>227</v>
      </c>
      <c r="T8" s="127" t="s">
        <v>53</v>
      </c>
      <c r="V8" s="127" t="s">
        <v>54</v>
      </c>
    </row>
    <row r="9" s="115" customFormat="1" ht="6" customHeight="1"/>
    <row r="10" spans="2:22" s="115" customFormat="1" ht="12.75">
      <c r="B10" s="115" t="s">
        <v>18</v>
      </c>
      <c r="D10" s="146">
        <v>51140315.1489067</v>
      </c>
      <c r="E10" s="146"/>
      <c r="F10" s="146">
        <v>1215983.8586854718</v>
      </c>
      <c r="G10" s="131"/>
      <c r="H10" s="146">
        <v>30836832.655556127</v>
      </c>
      <c r="I10" s="131"/>
      <c r="J10" s="146">
        <v>6110818.45646015</v>
      </c>
      <c r="K10" s="131"/>
      <c r="L10" s="146">
        <v>2917874.85079436</v>
      </c>
      <c r="M10" s="131"/>
      <c r="N10" s="146">
        <v>21109149.008272566</v>
      </c>
      <c r="O10" s="131"/>
      <c r="P10" s="146">
        <v>508247.226582517</v>
      </c>
      <c r="Q10" s="131"/>
      <c r="R10" s="146">
        <v>5153519.69760535</v>
      </c>
      <c r="S10" s="131"/>
      <c r="T10" s="146">
        <v>8201098.028799081</v>
      </c>
      <c r="U10" s="131"/>
      <c r="V10" s="131">
        <v>127193838.93166232</v>
      </c>
    </row>
    <row r="11" spans="2:22" s="115" customFormat="1" ht="12.75">
      <c r="B11" s="115" t="s">
        <v>0</v>
      </c>
      <c r="D11" s="146">
        <v>89807496.5024606</v>
      </c>
      <c r="E11" s="146"/>
      <c r="F11" s="146">
        <v>2282550.13327627</v>
      </c>
      <c r="G11" s="131"/>
      <c r="H11" s="146">
        <v>52066676.42935866</v>
      </c>
      <c r="I11" s="131"/>
      <c r="J11" s="146">
        <v>12327648.124024808</v>
      </c>
      <c r="K11" s="131"/>
      <c r="L11" s="146">
        <v>5097692.88060649</v>
      </c>
      <c r="M11" s="131"/>
      <c r="N11" s="146">
        <v>39445900.29009503</v>
      </c>
      <c r="O11" s="131"/>
      <c r="P11" s="146">
        <v>493834.391381792</v>
      </c>
      <c r="Q11" s="131"/>
      <c r="R11" s="146">
        <v>8960952.07519668</v>
      </c>
      <c r="S11" s="131"/>
      <c r="T11" s="146">
        <v>14881281.053469542</v>
      </c>
      <c r="U11" s="131"/>
      <c r="V11" s="131">
        <v>225364031.8798699</v>
      </c>
    </row>
    <row r="12" spans="2:22" s="115" customFormat="1" ht="12.75">
      <c r="B12" s="115" t="s">
        <v>1</v>
      </c>
      <c r="D12" s="146">
        <v>77880716.3575912</v>
      </c>
      <c r="E12" s="146"/>
      <c r="F12" s="146">
        <v>1934664.178327523</v>
      </c>
      <c r="G12" s="131"/>
      <c r="H12" s="146">
        <v>53915502.65116993</v>
      </c>
      <c r="I12" s="131"/>
      <c r="J12" s="146">
        <v>8913013.71125193</v>
      </c>
      <c r="K12" s="131"/>
      <c r="L12" s="146">
        <v>4819875.38500178</v>
      </c>
      <c r="M12" s="131"/>
      <c r="N12" s="146">
        <v>34669556.328728825</v>
      </c>
      <c r="O12" s="131"/>
      <c r="P12" s="146">
        <v>174108.736588734</v>
      </c>
      <c r="Q12" s="131"/>
      <c r="R12" s="146">
        <v>8894660.05117948</v>
      </c>
      <c r="S12" s="131"/>
      <c r="T12" s="146">
        <v>17090732.97343129</v>
      </c>
      <c r="U12" s="131"/>
      <c r="V12" s="131">
        <v>208292830.3732707</v>
      </c>
    </row>
    <row r="13" spans="2:22" s="115" customFormat="1" ht="12.75">
      <c r="B13" s="115" t="s">
        <v>19</v>
      </c>
      <c r="D13" s="146">
        <v>74123931.7272867</v>
      </c>
      <c r="E13" s="146"/>
      <c r="F13" s="146">
        <v>1627181.7492197624</v>
      </c>
      <c r="G13" s="131"/>
      <c r="H13" s="146">
        <v>45638815.66122056</v>
      </c>
      <c r="I13" s="131"/>
      <c r="J13" s="146">
        <v>7658660.760502935</v>
      </c>
      <c r="K13" s="131"/>
      <c r="L13" s="146">
        <v>3960981.27801162</v>
      </c>
      <c r="M13" s="131"/>
      <c r="N13" s="146">
        <v>27792390.105164614</v>
      </c>
      <c r="O13" s="131"/>
      <c r="P13" s="146">
        <v>168517.710905036</v>
      </c>
      <c r="Q13" s="131"/>
      <c r="R13" s="146">
        <v>9266207.78750585</v>
      </c>
      <c r="S13" s="131"/>
      <c r="T13" s="146">
        <v>13073907.059160916</v>
      </c>
      <c r="U13" s="131"/>
      <c r="V13" s="131">
        <v>183310593.83897802</v>
      </c>
    </row>
    <row r="14" spans="2:22" s="115" customFormat="1" ht="12.75">
      <c r="B14" s="115" t="s">
        <v>20</v>
      </c>
      <c r="D14" s="146">
        <v>109127974.967369</v>
      </c>
      <c r="E14" s="146"/>
      <c r="F14" s="146">
        <v>2560651.9428717503</v>
      </c>
      <c r="G14" s="131"/>
      <c r="H14" s="146">
        <v>60078783.316876575</v>
      </c>
      <c r="I14" s="131"/>
      <c r="J14" s="146">
        <v>10139961.493571123</v>
      </c>
      <c r="K14" s="131"/>
      <c r="L14" s="146">
        <v>6402585.66796565</v>
      </c>
      <c r="M14" s="131"/>
      <c r="N14" s="146">
        <v>41779651.102184884</v>
      </c>
      <c r="O14" s="131"/>
      <c r="P14" s="146">
        <v>225093.538663015</v>
      </c>
      <c r="Q14" s="131"/>
      <c r="R14" s="146">
        <v>9923519.21936243</v>
      </c>
      <c r="S14" s="131"/>
      <c r="T14" s="146">
        <v>15097936.673152508</v>
      </c>
      <c r="U14" s="131"/>
      <c r="V14" s="131">
        <v>255336157.92201698</v>
      </c>
    </row>
    <row r="15" spans="2:22" s="115" customFormat="1" ht="12.75">
      <c r="B15" s="115" t="s">
        <v>21</v>
      </c>
      <c r="D15" s="146">
        <v>92199705.6645681</v>
      </c>
      <c r="E15" s="146"/>
      <c r="F15" s="146">
        <v>2325538.0239000884</v>
      </c>
      <c r="G15" s="131"/>
      <c r="H15" s="146">
        <v>59224111.64563947</v>
      </c>
      <c r="I15" s="131"/>
      <c r="J15" s="146">
        <v>7731780.665536404</v>
      </c>
      <c r="K15" s="131"/>
      <c r="L15" s="146">
        <v>5783908.75704018</v>
      </c>
      <c r="M15" s="131"/>
      <c r="N15" s="146">
        <v>36979522.058880255</v>
      </c>
      <c r="O15" s="131"/>
      <c r="P15" s="146">
        <v>321698.495176122</v>
      </c>
      <c r="Q15" s="131"/>
      <c r="R15" s="146">
        <v>10015713.3268047</v>
      </c>
      <c r="S15" s="131"/>
      <c r="T15" s="146">
        <v>14287181.781455172</v>
      </c>
      <c r="U15" s="131"/>
      <c r="V15" s="131">
        <v>228869160.4190005</v>
      </c>
    </row>
    <row r="16" spans="2:22" s="115" customFormat="1" ht="12.75">
      <c r="B16" s="115" t="s">
        <v>2</v>
      </c>
      <c r="D16" s="146">
        <v>97430027.1570643</v>
      </c>
      <c r="E16" s="146"/>
      <c r="F16" s="146">
        <v>2283080.4450771464</v>
      </c>
      <c r="G16" s="131"/>
      <c r="H16" s="146">
        <v>55656581.541346036</v>
      </c>
      <c r="I16" s="131"/>
      <c r="J16" s="146">
        <v>14279404.14159485</v>
      </c>
      <c r="K16" s="131"/>
      <c r="L16" s="146">
        <v>5579543.00937412</v>
      </c>
      <c r="M16" s="131"/>
      <c r="N16" s="146">
        <v>40673484.42836011</v>
      </c>
      <c r="O16" s="131"/>
      <c r="P16" s="146">
        <v>47934.2637391197</v>
      </c>
      <c r="Q16" s="131"/>
      <c r="R16" s="146">
        <v>8097518.66672887</v>
      </c>
      <c r="S16" s="131"/>
      <c r="T16" s="146">
        <v>17596361.03869125</v>
      </c>
      <c r="U16" s="131"/>
      <c r="V16" s="131">
        <v>241643934.6919758</v>
      </c>
    </row>
    <row r="17" spans="2:22" s="115" customFormat="1" ht="12.75">
      <c r="B17" s="115" t="s">
        <v>3</v>
      </c>
      <c r="D17" s="146">
        <v>52323835.9566318</v>
      </c>
      <c r="E17" s="146"/>
      <c r="F17" s="146">
        <v>1441357.918800216</v>
      </c>
      <c r="G17" s="131"/>
      <c r="H17" s="146">
        <v>30896856.320922673</v>
      </c>
      <c r="I17" s="131"/>
      <c r="J17" s="146">
        <v>7165576.553260147</v>
      </c>
      <c r="K17" s="131"/>
      <c r="L17" s="146">
        <v>3154760.90182781</v>
      </c>
      <c r="M17" s="131"/>
      <c r="N17" s="146">
        <v>22838784.2024163</v>
      </c>
      <c r="O17" s="131"/>
      <c r="P17" s="146">
        <v>107276.174816023</v>
      </c>
      <c r="Q17" s="131"/>
      <c r="R17" s="146">
        <v>4738296.96032956</v>
      </c>
      <c r="S17" s="131"/>
      <c r="T17" s="146">
        <v>11004838.005650457</v>
      </c>
      <c r="U17" s="131"/>
      <c r="V17" s="131">
        <v>133671582.994655</v>
      </c>
    </row>
    <row r="18" spans="2:22" s="115" customFormat="1" ht="12.75">
      <c r="B18" s="115" t="s">
        <v>22</v>
      </c>
      <c r="D18" s="146">
        <v>90794788.9427719</v>
      </c>
      <c r="E18" s="146"/>
      <c r="F18" s="146">
        <v>2190284.755159988</v>
      </c>
      <c r="G18" s="131"/>
      <c r="H18" s="146">
        <v>52920592.32945143</v>
      </c>
      <c r="I18" s="131"/>
      <c r="J18" s="146">
        <v>10356673.843477825</v>
      </c>
      <c r="K18" s="131"/>
      <c r="L18" s="146">
        <v>5146743.99119137</v>
      </c>
      <c r="M18" s="131"/>
      <c r="N18" s="146">
        <v>37695582.53317383</v>
      </c>
      <c r="O18" s="131"/>
      <c r="P18" s="146">
        <v>365928.641313968</v>
      </c>
      <c r="Q18" s="131"/>
      <c r="R18" s="146">
        <v>7132962.70256332</v>
      </c>
      <c r="S18" s="131"/>
      <c r="T18" s="146">
        <v>14896003.33826718</v>
      </c>
      <c r="U18" s="131"/>
      <c r="V18" s="131">
        <v>221499561.0773708</v>
      </c>
    </row>
    <row r="19" spans="2:22" s="115" customFormat="1" ht="12.75">
      <c r="B19" s="115" t="s">
        <v>23</v>
      </c>
      <c r="D19" s="146">
        <v>135215992.464538</v>
      </c>
      <c r="E19" s="146"/>
      <c r="F19" s="146">
        <v>3234089.9622067437</v>
      </c>
      <c r="G19" s="131"/>
      <c r="H19" s="146">
        <v>82768377.87504365</v>
      </c>
      <c r="I19" s="131"/>
      <c r="J19" s="146">
        <v>14454925.86298837</v>
      </c>
      <c r="K19" s="131"/>
      <c r="L19" s="146">
        <v>7779556.10593809</v>
      </c>
      <c r="M19" s="131"/>
      <c r="N19" s="146">
        <v>53699643.557953596</v>
      </c>
      <c r="O19" s="131"/>
      <c r="P19" s="146">
        <v>1194545.54229126</v>
      </c>
      <c r="Q19" s="131"/>
      <c r="R19" s="146">
        <v>14247952.9140107</v>
      </c>
      <c r="S19" s="131"/>
      <c r="T19" s="146">
        <v>20374420.63484922</v>
      </c>
      <c r="U19" s="131"/>
      <c r="V19" s="131">
        <v>332969504.9198197</v>
      </c>
    </row>
    <row r="20" spans="2:22" s="115" customFormat="1" ht="12.75">
      <c r="B20" s="115" t="s">
        <v>24</v>
      </c>
      <c r="D20" s="146">
        <v>160301750.491323</v>
      </c>
      <c r="E20" s="146"/>
      <c r="F20" s="146">
        <v>4097718.7741583427</v>
      </c>
      <c r="G20" s="131"/>
      <c r="H20" s="146">
        <v>109083314.75266524</v>
      </c>
      <c r="I20" s="131"/>
      <c r="J20" s="146">
        <v>12819211.297123851</v>
      </c>
      <c r="K20" s="131"/>
      <c r="L20" s="146">
        <v>10099198.9484361</v>
      </c>
      <c r="M20" s="131"/>
      <c r="N20" s="146">
        <v>68333315.80851115</v>
      </c>
      <c r="O20" s="131"/>
      <c r="P20" s="146">
        <v>969377.356782491</v>
      </c>
      <c r="Q20" s="131"/>
      <c r="R20" s="146">
        <v>18882992.2764072</v>
      </c>
      <c r="S20" s="131"/>
      <c r="T20" s="146">
        <v>24632695.024257895</v>
      </c>
      <c r="U20" s="131"/>
      <c r="V20" s="131">
        <v>409219574.7296652</v>
      </c>
    </row>
    <row r="21" spans="2:22" s="115" customFormat="1" ht="12.75">
      <c r="B21" s="115" t="s">
        <v>25</v>
      </c>
      <c r="D21" s="146">
        <v>99984208.5919604</v>
      </c>
      <c r="E21" s="146"/>
      <c r="F21" s="146">
        <v>2415965.147643629</v>
      </c>
      <c r="G21" s="131"/>
      <c r="H21" s="146">
        <v>69738592.95862105</v>
      </c>
      <c r="I21" s="131"/>
      <c r="J21" s="146">
        <v>8259865.046605209</v>
      </c>
      <c r="K21" s="131"/>
      <c r="L21" s="146">
        <v>5852113.95155464</v>
      </c>
      <c r="M21" s="131"/>
      <c r="N21" s="146">
        <v>38854347.89210474</v>
      </c>
      <c r="O21" s="131"/>
      <c r="P21" s="146">
        <v>2358764.33330297</v>
      </c>
      <c r="Q21" s="131"/>
      <c r="R21" s="146">
        <v>15578624.6560531</v>
      </c>
      <c r="S21" s="131"/>
      <c r="T21" s="146">
        <v>15095970.010990368</v>
      </c>
      <c r="U21" s="131"/>
      <c r="V21" s="131">
        <v>258138452.5888361</v>
      </c>
    </row>
    <row r="22" spans="2:22" s="115" customFormat="1" ht="12.75">
      <c r="B22" s="115" t="s">
        <v>26</v>
      </c>
      <c r="D22" s="146">
        <v>101152244.715273</v>
      </c>
      <c r="E22" s="146"/>
      <c r="F22" s="146">
        <v>2381205.7562162904</v>
      </c>
      <c r="G22" s="131"/>
      <c r="H22" s="146">
        <v>61965913.177702956</v>
      </c>
      <c r="I22" s="131"/>
      <c r="J22" s="146">
        <v>8521685.045216799</v>
      </c>
      <c r="K22" s="131"/>
      <c r="L22" s="146">
        <v>5895668.672838</v>
      </c>
      <c r="M22" s="131"/>
      <c r="N22" s="146">
        <v>38397159.74099993</v>
      </c>
      <c r="O22" s="131"/>
      <c r="P22" s="146">
        <v>757871.506671672</v>
      </c>
      <c r="Q22" s="131"/>
      <c r="R22" s="146">
        <v>12551361.0157307</v>
      </c>
      <c r="S22" s="131"/>
      <c r="T22" s="146">
        <v>15765722.004552664</v>
      </c>
      <c r="U22" s="131"/>
      <c r="V22" s="131">
        <v>247388831.63520202</v>
      </c>
    </row>
    <row r="23" spans="2:22" s="115" customFormat="1" ht="12.75">
      <c r="B23" s="115" t="s">
        <v>27</v>
      </c>
      <c r="D23" s="146">
        <v>93662005.1705108</v>
      </c>
      <c r="E23" s="146"/>
      <c r="F23" s="146">
        <v>2067431.092019653</v>
      </c>
      <c r="G23" s="131"/>
      <c r="H23" s="146">
        <v>51715198.95921096</v>
      </c>
      <c r="I23" s="131"/>
      <c r="J23" s="146">
        <v>7793977.39621586</v>
      </c>
      <c r="K23" s="131"/>
      <c r="L23" s="146">
        <v>5331872.37630206</v>
      </c>
      <c r="M23" s="131"/>
      <c r="N23" s="146">
        <v>34395977.335272744</v>
      </c>
      <c r="O23" s="131"/>
      <c r="P23" s="146">
        <v>167442.525329094</v>
      </c>
      <c r="Q23" s="131"/>
      <c r="R23" s="146">
        <v>8721993.32684508</v>
      </c>
      <c r="S23" s="131"/>
      <c r="T23" s="146">
        <v>11433182.813309941</v>
      </c>
      <c r="U23" s="131"/>
      <c r="V23" s="131">
        <v>215289080.9950162</v>
      </c>
    </row>
    <row r="24" spans="2:22" s="115" customFormat="1" ht="12.75">
      <c r="B24" s="115" t="s">
        <v>4</v>
      </c>
      <c r="D24" s="146">
        <v>179474428.181577</v>
      </c>
      <c r="E24" s="146"/>
      <c r="F24" s="146">
        <v>4228339.112954662</v>
      </c>
      <c r="G24" s="131"/>
      <c r="H24" s="146">
        <v>114028679.21959656</v>
      </c>
      <c r="I24" s="131"/>
      <c r="J24" s="146">
        <v>13742582.682962695</v>
      </c>
      <c r="K24" s="131"/>
      <c r="L24" s="146">
        <v>9795356.88227496</v>
      </c>
      <c r="M24" s="131"/>
      <c r="N24" s="146">
        <v>66370408.81787241</v>
      </c>
      <c r="O24" s="131"/>
      <c r="P24" s="146">
        <v>4223497.22383747</v>
      </c>
      <c r="Q24" s="131"/>
      <c r="R24" s="146">
        <v>21959668.1644444</v>
      </c>
      <c r="S24" s="131"/>
      <c r="T24" s="146">
        <v>29407066.295765616</v>
      </c>
      <c r="U24" s="131"/>
      <c r="V24" s="131">
        <v>443230026.58128583</v>
      </c>
    </row>
    <row r="25" spans="2:22" s="115" customFormat="1" ht="12.75">
      <c r="B25" s="115" t="s">
        <v>28</v>
      </c>
      <c r="D25" s="146">
        <v>42544858.7289615</v>
      </c>
      <c r="E25" s="146"/>
      <c r="F25" s="146">
        <v>1015942.7567643076</v>
      </c>
      <c r="G25" s="131"/>
      <c r="H25" s="146">
        <v>30108022.136256903</v>
      </c>
      <c r="I25" s="131"/>
      <c r="J25" s="146">
        <v>2926819.830721673</v>
      </c>
      <c r="K25" s="131"/>
      <c r="L25" s="146">
        <v>2480328.9509421</v>
      </c>
      <c r="M25" s="131"/>
      <c r="N25" s="146">
        <v>16439832.079521138</v>
      </c>
      <c r="O25" s="131"/>
      <c r="P25" s="146">
        <v>2145633.58262091</v>
      </c>
      <c r="Q25" s="131"/>
      <c r="R25" s="146">
        <v>5789409.57196781</v>
      </c>
      <c r="S25" s="131"/>
      <c r="T25" s="146">
        <v>6556213.620555538</v>
      </c>
      <c r="U25" s="131"/>
      <c r="V25" s="131">
        <v>110007061.25831187</v>
      </c>
    </row>
    <row r="26" spans="2:22" s="115" customFormat="1" ht="12.75">
      <c r="B26" s="115" t="s">
        <v>29</v>
      </c>
      <c r="D26" s="146">
        <v>136868237.405302</v>
      </c>
      <c r="E26" s="146"/>
      <c r="F26" s="146">
        <v>3280283.916362541</v>
      </c>
      <c r="G26" s="131"/>
      <c r="H26" s="146">
        <v>84164534.07870458</v>
      </c>
      <c r="I26" s="131"/>
      <c r="J26" s="146">
        <v>11082749.682028752</v>
      </c>
      <c r="K26" s="131"/>
      <c r="L26" s="146">
        <v>7499365.16949863</v>
      </c>
      <c r="M26" s="131"/>
      <c r="N26" s="146">
        <v>50268465.233258985</v>
      </c>
      <c r="O26" s="131"/>
      <c r="P26" s="146">
        <v>2465636.68040986</v>
      </c>
      <c r="Q26" s="131"/>
      <c r="R26" s="146">
        <v>13514254.195962</v>
      </c>
      <c r="S26" s="131"/>
      <c r="T26" s="146">
        <v>24583377.558125775</v>
      </c>
      <c r="U26" s="131"/>
      <c r="V26" s="131">
        <v>333726903.9196531</v>
      </c>
    </row>
    <row r="27" spans="2:22" s="115" customFormat="1" ht="12.75">
      <c r="B27" s="115" t="s">
        <v>5</v>
      </c>
      <c r="D27" s="146">
        <v>49165390.3618556</v>
      </c>
      <c r="E27" s="146"/>
      <c r="F27" s="146">
        <v>1278957.805832255</v>
      </c>
      <c r="G27" s="131"/>
      <c r="H27" s="146">
        <v>35993999.21394605</v>
      </c>
      <c r="I27" s="131"/>
      <c r="J27" s="146">
        <v>4356112.163502523</v>
      </c>
      <c r="K27" s="131"/>
      <c r="L27" s="146">
        <v>2893182.73825035</v>
      </c>
      <c r="M27" s="131"/>
      <c r="N27" s="146">
        <v>20412783.233415954</v>
      </c>
      <c r="O27" s="131"/>
      <c r="P27" s="146">
        <v>2625414.23467047</v>
      </c>
      <c r="Q27" s="131"/>
      <c r="R27" s="146">
        <v>8350530.55749337</v>
      </c>
      <c r="S27" s="131"/>
      <c r="T27" s="146">
        <v>9293565.725080183</v>
      </c>
      <c r="U27" s="131"/>
      <c r="V27" s="131">
        <v>134369936.03404677</v>
      </c>
    </row>
    <row r="28" spans="2:22" s="115" customFormat="1" ht="12.75">
      <c r="B28" s="115" t="s">
        <v>30</v>
      </c>
      <c r="D28" s="146">
        <v>70293528.9635299</v>
      </c>
      <c r="E28" s="146"/>
      <c r="F28" s="146">
        <v>1569155.0567577286</v>
      </c>
      <c r="G28" s="131"/>
      <c r="H28" s="146">
        <v>44038998.94710087</v>
      </c>
      <c r="I28" s="131"/>
      <c r="J28" s="146">
        <v>4636554.0790294055</v>
      </c>
      <c r="K28" s="131"/>
      <c r="L28" s="146">
        <v>3815868.2725886</v>
      </c>
      <c r="M28" s="131"/>
      <c r="N28" s="146">
        <v>24802497.63202397</v>
      </c>
      <c r="O28" s="131"/>
      <c r="P28" s="146">
        <v>452037.911060673</v>
      </c>
      <c r="Q28" s="131"/>
      <c r="R28" s="146">
        <v>8030129.97594577</v>
      </c>
      <c r="S28" s="131"/>
      <c r="T28" s="146">
        <v>10787370.143310456</v>
      </c>
      <c r="U28" s="131"/>
      <c r="V28" s="131">
        <v>168426140.98134738</v>
      </c>
    </row>
    <row r="29" spans="2:22" s="115" customFormat="1" ht="12.75">
      <c r="B29" s="115" t="s">
        <v>31</v>
      </c>
      <c r="D29" s="146">
        <v>57974234.7263853</v>
      </c>
      <c r="E29" s="146"/>
      <c r="F29" s="146">
        <v>1586537.0831985618</v>
      </c>
      <c r="G29" s="131"/>
      <c r="H29" s="146">
        <v>33805333.35866225</v>
      </c>
      <c r="I29" s="131"/>
      <c r="J29" s="146">
        <v>6235445.202380374</v>
      </c>
      <c r="K29" s="131"/>
      <c r="L29" s="146">
        <v>3823987.93860222</v>
      </c>
      <c r="M29" s="131"/>
      <c r="N29" s="146">
        <v>24749154.414941687</v>
      </c>
      <c r="O29" s="131"/>
      <c r="P29" s="146">
        <v>431.3001184612</v>
      </c>
      <c r="Q29" s="131"/>
      <c r="R29" s="146">
        <v>6044316.42386475</v>
      </c>
      <c r="S29" s="131"/>
      <c r="T29" s="146">
        <v>8722194.614019776</v>
      </c>
      <c r="U29" s="131"/>
      <c r="V29" s="131">
        <v>142941635.0621734</v>
      </c>
    </row>
    <row r="30" spans="2:22" s="115" customFormat="1" ht="12.75">
      <c r="B30" s="115" t="s">
        <v>32</v>
      </c>
      <c r="D30" s="146">
        <v>109815808.450915</v>
      </c>
      <c r="E30" s="146"/>
      <c r="F30" s="146">
        <v>2528394.4930468244</v>
      </c>
      <c r="G30" s="131"/>
      <c r="H30" s="146">
        <v>68702169.84349312</v>
      </c>
      <c r="I30" s="131"/>
      <c r="J30" s="146">
        <v>7460820.094125987</v>
      </c>
      <c r="K30" s="131"/>
      <c r="L30" s="146">
        <v>6188309.76383169</v>
      </c>
      <c r="M30" s="131"/>
      <c r="N30" s="146">
        <v>42166099.50158614</v>
      </c>
      <c r="O30" s="131"/>
      <c r="P30" s="146">
        <v>715569.516554965</v>
      </c>
      <c r="Q30" s="131"/>
      <c r="R30" s="146">
        <v>10092495.8082277</v>
      </c>
      <c r="S30" s="131"/>
      <c r="T30" s="146">
        <v>23301069.854287416</v>
      </c>
      <c r="U30" s="131"/>
      <c r="V30" s="131">
        <v>270970737.3260688</v>
      </c>
    </row>
    <row r="31" spans="2:22" s="115" customFormat="1" ht="12.75">
      <c r="B31" s="116" t="s">
        <v>33</v>
      </c>
      <c r="D31" s="148">
        <v>225316062.323215</v>
      </c>
      <c r="E31" s="146"/>
      <c r="F31" s="148">
        <v>5885645.037520153</v>
      </c>
      <c r="G31" s="131"/>
      <c r="H31" s="148">
        <v>155426728.92745334</v>
      </c>
      <c r="I31" s="131"/>
      <c r="J31" s="148">
        <v>17774476.867418</v>
      </c>
      <c r="K31" s="131"/>
      <c r="L31" s="148">
        <v>14906124.507129</v>
      </c>
      <c r="M31" s="131"/>
      <c r="N31" s="148">
        <v>97615184.69526051</v>
      </c>
      <c r="O31" s="131"/>
      <c r="P31" s="148">
        <v>1511139.10718334</v>
      </c>
      <c r="Q31" s="131"/>
      <c r="R31" s="148">
        <v>28052920.6257707</v>
      </c>
      <c r="S31" s="131"/>
      <c r="T31" s="148">
        <v>31283075.748817746</v>
      </c>
      <c r="U31" s="131"/>
      <c r="V31" s="148">
        <v>577771357.8397678</v>
      </c>
    </row>
    <row r="32" spans="4:22" s="115" customFormat="1" ht="6" customHeight="1"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</row>
    <row r="33" spans="2:22" s="115" customFormat="1" ht="12.75">
      <c r="B33" s="126" t="s">
        <v>17</v>
      </c>
      <c r="C33" s="116"/>
      <c r="D33" s="150">
        <v>2196597542.9999967</v>
      </c>
      <c r="E33" s="150"/>
      <c r="F33" s="150">
        <v>53430958.99999991</v>
      </c>
      <c r="G33" s="150"/>
      <c r="H33" s="150">
        <v>1382774615.999999</v>
      </c>
      <c r="I33" s="150"/>
      <c r="J33" s="150">
        <v>204748762.99999964</v>
      </c>
      <c r="K33" s="150"/>
      <c r="L33" s="150">
        <v>129224900.99999982</v>
      </c>
      <c r="M33" s="150"/>
      <c r="N33" s="150">
        <v>879488889.9999993</v>
      </c>
      <c r="O33" s="150"/>
      <c r="P33" s="150">
        <v>21999999.999999963</v>
      </c>
      <c r="Q33" s="150"/>
      <c r="R33" s="150">
        <v>243999999.99999946</v>
      </c>
      <c r="S33" s="150"/>
      <c r="T33" s="150">
        <v>357365263.99999994</v>
      </c>
      <c r="U33" s="150"/>
      <c r="V33" s="150">
        <v>5469630935.999994</v>
      </c>
    </row>
    <row r="34" s="115" customFormat="1" ht="12.75"/>
    <row r="35" s="115" customFormat="1" ht="12.75">
      <c r="B35" s="115" t="s">
        <v>109</v>
      </c>
    </row>
    <row r="36" s="115" customFormat="1" ht="12.75"/>
    <row r="37" s="115" customFormat="1" ht="12.75"/>
    <row r="38" s="115" customFormat="1" ht="20.25">
      <c r="B38" s="132"/>
    </row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24.77734375" style="181" customWidth="1"/>
    <col min="3" max="3" width="2.77734375" style="181" customWidth="1"/>
    <col min="4" max="4" width="10.6640625" style="181" customWidth="1"/>
    <col min="5" max="5" width="2.77734375" style="181" customWidth="1"/>
    <col min="6" max="6" width="10.21484375" style="181" customWidth="1"/>
    <col min="7" max="7" width="2.77734375" style="181" customWidth="1"/>
    <col min="8" max="8" width="10.21484375" style="181" customWidth="1"/>
    <col min="9" max="9" width="2.77734375" style="181" customWidth="1"/>
    <col min="10" max="10" width="10.21484375" style="181" customWidth="1"/>
    <col min="11" max="11" width="2.77734375" style="181" customWidth="1"/>
    <col min="12" max="12" width="10.21484375" style="181" customWidth="1"/>
    <col min="13" max="13" width="2.77734375" style="181" customWidth="1"/>
    <col min="14" max="14" width="10.21484375" style="181" customWidth="1"/>
    <col min="15" max="15" width="2.77734375" style="181" customWidth="1"/>
    <col min="16" max="16" width="10.21484375" style="181" customWidth="1"/>
    <col min="17" max="17" width="2.77734375" style="181" customWidth="1"/>
    <col min="18" max="18" width="10.21484375" style="181" customWidth="1"/>
    <col min="19" max="19" width="2.77734375" style="181" customWidth="1"/>
    <col min="20" max="20" width="10.21484375" style="181" customWidth="1"/>
    <col min="21" max="21" width="2.77734375" style="181" customWidth="1"/>
    <col min="22" max="22" width="10.21484375" style="181" customWidth="1"/>
    <col min="23" max="16384" width="8.88671875" style="181" customWidth="1"/>
  </cols>
  <sheetData>
    <row r="1" ht="15.75">
      <c r="B1" s="182" t="s">
        <v>273</v>
      </c>
    </row>
    <row r="2" s="115" customFormat="1" ht="6" customHeight="1"/>
    <row r="3" s="115" customFormat="1" ht="12.75">
      <c r="B3" s="183" t="s">
        <v>272</v>
      </c>
    </row>
    <row r="4" s="115" customFormat="1" ht="19.5" customHeight="1"/>
    <row r="5" s="115" customFormat="1" ht="12.75">
      <c r="B5" s="114" t="s">
        <v>286</v>
      </c>
    </row>
    <row r="6" spans="2:22" s="115" customFormat="1" ht="12.75" customHeight="1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 t="s">
        <v>106</v>
      </c>
    </row>
    <row r="7" spans="4:20" s="122" customFormat="1" ht="12.75" customHeight="1">
      <c r="D7" s="122" t="s">
        <v>203</v>
      </c>
      <c r="F7" s="122" t="s">
        <v>212</v>
      </c>
      <c r="J7" s="122" t="s">
        <v>63</v>
      </c>
      <c r="N7" s="122" t="s">
        <v>66</v>
      </c>
      <c r="P7" s="122" t="s">
        <v>6</v>
      </c>
      <c r="T7" s="122" t="s">
        <v>226</v>
      </c>
    </row>
    <row r="8" spans="2:22" s="122" customFormat="1" ht="12.75">
      <c r="B8" s="137" t="s">
        <v>16</v>
      </c>
      <c r="D8" s="127" t="s">
        <v>204</v>
      </c>
      <c r="E8" s="124"/>
      <c r="F8" s="127" t="s">
        <v>211</v>
      </c>
      <c r="H8" s="127" t="s">
        <v>12</v>
      </c>
      <c r="J8" s="127" t="s">
        <v>64</v>
      </c>
      <c r="L8" s="127" t="s">
        <v>65</v>
      </c>
      <c r="N8" s="127" t="s">
        <v>67</v>
      </c>
      <c r="P8" s="127" t="s">
        <v>68</v>
      </c>
      <c r="R8" s="127" t="s">
        <v>227</v>
      </c>
      <c r="T8" s="127" t="s">
        <v>228</v>
      </c>
      <c r="V8" s="127" t="s">
        <v>54</v>
      </c>
    </row>
    <row r="9" s="115" customFormat="1" ht="6" customHeight="1"/>
    <row r="10" spans="2:22" s="115" customFormat="1" ht="12.75">
      <c r="B10" s="115" t="s">
        <v>18</v>
      </c>
      <c r="D10" s="131">
        <v>50633583.1247134</v>
      </c>
      <c r="E10" s="131"/>
      <c r="F10" s="131">
        <v>1093445.70201794</v>
      </c>
      <c r="G10" s="131"/>
      <c r="H10" s="131">
        <v>31268249.2657012</v>
      </c>
      <c r="I10" s="131"/>
      <c r="J10" s="131">
        <v>6135737.97465685</v>
      </c>
      <c r="K10" s="131"/>
      <c r="L10" s="131">
        <v>2826374.90057544</v>
      </c>
      <c r="M10" s="131"/>
      <c r="N10" s="131">
        <v>19170443.696936</v>
      </c>
      <c r="O10" s="131"/>
      <c r="P10" s="131">
        <v>508247.226582517</v>
      </c>
      <c r="Q10" s="131"/>
      <c r="R10" s="131">
        <v>5228023.8433856</v>
      </c>
      <c r="S10" s="131"/>
      <c r="T10" s="131">
        <v>8104552</v>
      </c>
      <c r="U10" s="131"/>
      <c r="V10" s="131">
        <v>124968657.73456895</v>
      </c>
    </row>
    <row r="11" spans="2:22" s="115" customFormat="1" ht="12.75">
      <c r="B11" s="115" t="s">
        <v>0</v>
      </c>
      <c r="D11" s="131">
        <v>88734681.7322772</v>
      </c>
      <c r="E11" s="131"/>
      <c r="F11" s="131">
        <v>2045210.60453826</v>
      </c>
      <c r="G11" s="131"/>
      <c r="H11" s="131">
        <v>52806857.9535703</v>
      </c>
      <c r="I11" s="131"/>
      <c r="J11" s="131">
        <v>12394876.9480162</v>
      </c>
      <c r="K11" s="131"/>
      <c r="L11" s="131">
        <v>4947808.50258305</v>
      </c>
      <c r="M11" s="131"/>
      <c r="N11" s="131">
        <v>35926872.917478</v>
      </c>
      <c r="O11" s="131"/>
      <c r="P11" s="131">
        <v>493834.391381792</v>
      </c>
      <c r="Q11" s="131"/>
      <c r="R11" s="131">
        <v>8898655.88089991</v>
      </c>
      <c r="S11" s="131"/>
      <c r="T11" s="131">
        <v>14643085</v>
      </c>
      <c r="U11" s="131"/>
      <c r="V11" s="131">
        <v>220891883.9307447</v>
      </c>
    </row>
    <row r="12" spans="2:22" s="115" customFormat="1" ht="12.75">
      <c r="B12" s="115" t="s">
        <v>1</v>
      </c>
      <c r="D12" s="131">
        <v>76831166.4409206</v>
      </c>
      <c r="E12" s="131"/>
      <c r="F12" s="131">
        <v>1719821.57828281</v>
      </c>
      <c r="G12" s="131"/>
      <c r="H12" s="131">
        <v>54580993.2839965</v>
      </c>
      <c r="I12" s="131"/>
      <c r="J12" s="131">
        <v>8987247.0021678</v>
      </c>
      <c r="K12" s="131"/>
      <c r="L12" s="131">
        <v>4671490.53660163</v>
      </c>
      <c r="M12" s="131"/>
      <c r="N12" s="131">
        <v>31391201.5514153</v>
      </c>
      <c r="O12" s="131"/>
      <c r="P12" s="131">
        <v>174108.736588734</v>
      </c>
      <c r="Q12" s="131"/>
      <c r="R12" s="131">
        <v>8910746.30419176</v>
      </c>
      <c r="S12" s="131"/>
      <c r="T12" s="131">
        <v>16691534</v>
      </c>
      <c r="U12" s="131"/>
      <c r="V12" s="131">
        <v>203958309.43416515</v>
      </c>
    </row>
    <row r="13" spans="2:22" s="115" customFormat="1" ht="12.75">
      <c r="B13" s="115" t="s">
        <v>19</v>
      </c>
      <c r="D13" s="131">
        <v>74239554.6361113</v>
      </c>
      <c r="E13" s="131"/>
      <c r="F13" s="131">
        <v>1433068.16065363</v>
      </c>
      <c r="G13" s="131"/>
      <c r="H13" s="131">
        <v>46313234.8940675</v>
      </c>
      <c r="I13" s="131"/>
      <c r="J13" s="131">
        <v>7733384.76599088</v>
      </c>
      <c r="K13" s="131"/>
      <c r="L13" s="131">
        <v>3850959.98388637</v>
      </c>
      <c r="M13" s="131"/>
      <c r="N13" s="131">
        <v>25274043.6164401</v>
      </c>
      <c r="O13" s="131"/>
      <c r="P13" s="131">
        <v>168517.710905036</v>
      </c>
      <c r="Q13" s="131"/>
      <c r="R13" s="131">
        <v>9243405.69317383</v>
      </c>
      <c r="S13" s="131"/>
      <c r="T13" s="131">
        <v>12968030</v>
      </c>
      <c r="U13" s="131"/>
      <c r="V13" s="131">
        <v>181224199.46122867</v>
      </c>
    </row>
    <row r="14" spans="2:22" s="115" customFormat="1" ht="12.75">
      <c r="B14" s="115" t="s">
        <v>20</v>
      </c>
      <c r="D14" s="131">
        <v>109236543.136059</v>
      </c>
      <c r="E14" s="131"/>
      <c r="F14" s="131">
        <v>2270778.10549311</v>
      </c>
      <c r="G14" s="131"/>
      <c r="H14" s="131">
        <v>60745349.8930672</v>
      </c>
      <c r="I14" s="131"/>
      <c r="J14" s="131">
        <v>10264761.9075738</v>
      </c>
      <c r="K14" s="131"/>
      <c r="L14" s="131">
        <v>6211310.2869351</v>
      </c>
      <c r="M14" s="131"/>
      <c r="N14" s="131">
        <v>37945015.1969305</v>
      </c>
      <c r="O14" s="131"/>
      <c r="P14" s="131">
        <v>225093.538663015</v>
      </c>
      <c r="Q14" s="131"/>
      <c r="R14" s="131">
        <v>9958162.02791019</v>
      </c>
      <c r="S14" s="131"/>
      <c r="T14" s="131">
        <v>14948585</v>
      </c>
      <c r="U14" s="131"/>
      <c r="V14" s="131">
        <v>251805599.09263194</v>
      </c>
    </row>
    <row r="15" spans="2:22" s="115" customFormat="1" ht="12.75">
      <c r="B15" s="115" t="s">
        <v>21</v>
      </c>
      <c r="D15" s="131">
        <v>92639156.0366959</v>
      </c>
      <c r="E15" s="131"/>
      <c r="F15" s="131">
        <v>2080452.90556225</v>
      </c>
      <c r="G15" s="131"/>
      <c r="H15" s="131">
        <v>60280045.7549049</v>
      </c>
      <c r="I15" s="131"/>
      <c r="J15" s="131">
        <v>7825761.13162304</v>
      </c>
      <c r="K15" s="131"/>
      <c r="L15" s="131">
        <v>5650371.9190049</v>
      </c>
      <c r="M15" s="131"/>
      <c r="N15" s="131">
        <v>33710224.892064</v>
      </c>
      <c r="O15" s="131"/>
      <c r="P15" s="131">
        <v>321698.495176122</v>
      </c>
      <c r="Q15" s="131"/>
      <c r="R15" s="131">
        <v>10034678.2743151</v>
      </c>
      <c r="S15" s="131"/>
      <c r="T15" s="131">
        <v>14005458</v>
      </c>
      <c r="U15" s="131"/>
      <c r="V15" s="131">
        <v>226547847.4093462</v>
      </c>
    </row>
    <row r="16" spans="2:22" s="115" customFormat="1" ht="12.75">
      <c r="B16" s="115" t="s">
        <v>2</v>
      </c>
      <c r="D16" s="131">
        <v>96317899.2083739</v>
      </c>
      <c r="E16" s="131"/>
      <c r="F16" s="131">
        <v>2041685.53215627</v>
      </c>
      <c r="G16" s="131"/>
      <c r="H16" s="131">
        <v>55961580.8445512</v>
      </c>
      <c r="I16" s="131"/>
      <c r="J16" s="131">
        <v>14271060.8766851</v>
      </c>
      <c r="K16" s="131"/>
      <c r="L16" s="131">
        <v>5412785.21984205</v>
      </c>
      <c r="M16" s="131"/>
      <c r="N16" s="131">
        <v>36931036.2779729</v>
      </c>
      <c r="O16" s="131"/>
      <c r="P16" s="131">
        <v>47934.2637391197</v>
      </c>
      <c r="Q16" s="131"/>
      <c r="R16" s="131">
        <v>8067631.46839483</v>
      </c>
      <c r="S16" s="131"/>
      <c r="T16" s="131">
        <v>17419524</v>
      </c>
      <c r="U16" s="131"/>
      <c r="V16" s="131">
        <v>236471137.69171536</v>
      </c>
    </row>
    <row r="17" spans="2:22" s="115" customFormat="1" ht="12.75">
      <c r="B17" s="115" t="s">
        <v>3</v>
      </c>
      <c r="D17" s="131">
        <v>51919974.4703054</v>
      </c>
      <c r="E17" s="131"/>
      <c r="F17" s="131">
        <v>1282905.24235472</v>
      </c>
      <c r="G17" s="131"/>
      <c r="H17" s="131">
        <v>31387292.7150823</v>
      </c>
      <c r="I17" s="131"/>
      <c r="J17" s="131">
        <v>7166591.84232078</v>
      </c>
      <c r="K17" s="131"/>
      <c r="L17" s="131">
        <v>3060414.92806291</v>
      </c>
      <c r="M17" s="131"/>
      <c r="N17" s="131">
        <v>20811097.2863077</v>
      </c>
      <c r="O17" s="131"/>
      <c r="P17" s="131">
        <v>107276.174816023</v>
      </c>
      <c r="Q17" s="131"/>
      <c r="R17" s="131">
        <v>4731790.86063848</v>
      </c>
      <c r="S17" s="131"/>
      <c r="T17" s="131">
        <v>10853296</v>
      </c>
      <c r="U17" s="131"/>
      <c r="V17" s="131">
        <v>131320639.51988834</v>
      </c>
    </row>
    <row r="18" spans="2:22" s="115" customFormat="1" ht="12.75">
      <c r="B18" s="115" t="s">
        <v>22</v>
      </c>
      <c r="D18" s="131">
        <v>89083180.2217733</v>
      </c>
      <c r="E18" s="131"/>
      <c r="F18" s="131">
        <v>1952296.02467108</v>
      </c>
      <c r="G18" s="131"/>
      <c r="H18" s="131">
        <v>53957293.5436946</v>
      </c>
      <c r="I18" s="131"/>
      <c r="J18" s="131">
        <v>10393104.0382332</v>
      </c>
      <c r="K18" s="131"/>
      <c r="L18" s="131">
        <v>4995406.44859006</v>
      </c>
      <c r="M18" s="131"/>
      <c r="N18" s="131">
        <v>34219865.133556</v>
      </c>
      <c r="O18" s="131"/>
      <c r="P18" s="131">
        <v>365928.641313968</v>
      </c>
      <c r="Q18" s="131"/>
      <c r="R18" s="131">
        <v>7191816.48180587</v>
      </c>
      <c r="S18" s="131"/>
      <c r="T18" s="131">
        <v>15022837</v>
      </c>
      <c r="U18" s="131"/>
      <c r="V18" s="131">
        <v>217181727.53363806</v>
      </c>
    </row>
    <row r="19" spans="2:22" s="115" customFormat="1" ht="12.75">
      <c r="B19" s="115" t="s">
        <v>23</v>
      </c>
      <c r="D19" s="131">
        <v>134735165.549044</v>
      </c>
      <c r="E19" s="131"/>
      <c r="F19" s="131">
        <v>2869605.5242265</v>
      </c>
      <c r="G19" s="131"/>
      <c r="H19" s="131">
        <v>83753966.8137445</v>
      </c>
      <c r="I19" s="131"/>
      <c r="J19" s="131">
        <v>14573037.9778416</v>
      </c>
      <c r="K19" s="131"/>
      <c r="L19" s="131">
        <v>7570491.6003478</v>
      </c>
      <c r="M19" s="131"/>
      <c r="N19" s="131">
        <v>48760823.6776983</v>
      </c>
      <c r="O19" s="131"/>
      <c r="P19" s="131">
        <v>1194545.54229126</v>
      </c>
      <c r="Q19" s="131"/>
      <c r="R19" s="131">
        <v>14243931.1394204</v>
      </c>
      <c r="S19" s="131"/>
      <c r="T19" s="131">
        <v>20183275</v>
      </c>
      <c r="U19" s="131"/>
      <c r="V19" s="131">
        <v>327884842.82461435</v>
      </c>
    </row>
    <row r="20" spans="2:22" s="115" customFormat="1" ht="12.75">
      <c r="B20" s="115" t="s">
        <v>24</v>
      </c>
      <c r="D20" s="131">
        <v>159914644.317231</v>
      </c>
      <c r="E20" s="131"/>
      <c r="F20" s="131">
        <v>3581059.89994448</v>
      </c>
      <c r="G20" s="131"/>
      <c r="H20" s="131">
        <v>110445201.158959</v>
      </c>
      <c r="I20" s="131"/>
      <c r="J20" s="131">
        <v>13058543.2588169</v>
      </c>
      <c r="K20" s="131"/>
      <c r="L20" s="131">
        <v>9829600.54829948</v>
      </c>
      <c r="M20" s="131"/>
      <c r="N20" s="131">
        <v>62151884.6870291</v>
      </c>
      <c r="O20" s="131"/>
      <c r="P20" s="131">
        <v>969377.356782491</v>
      </c>
      <c r="Q20" s="131"/>
      <c r="R20" s="131">
        <v>18981103.2867263</v>
      </c>
      <c r="S20" s="131"/>
      <c r="T20" s="131">
        <v>24122319</v>
      </c>
      <c r="U20" s="131"/>
      <c r="V20" s="131">
        <v>403053733.5137888</v>
      </c>
    </row>
    <row r="21" spans="2:22" s="115" customFormat="1" ht="12.75">
      <c r="B21" s="115" t="s">
        <v>25</v>
      </c>
      <c r="D21" s="131">
        <v>100803786.45773</v>
      </c>
      <c r="E21" s="131"/>
      <c r="F21" s="131">
        <v>2115798.53260978</v>
      </c>
      <c r="G21" s="131"/>
      <c r="H21" s="131">
        <v>70186112.3661606</v>
      </c>
      <c r="I21" s="131"/>
      <c r="J21" s="131">
        <v>8379808.8648238</v>
      </c>
      <c r="K21" s="131"/>
      <c r="L21" s="131">
        <v>5674594.07442421</v>
      </c>
      <c r="M21" s="131"/>
      <c r="N21" s="131">
        <v>35318537.3495205</v>
      </c>
      <c r="O21" s="131"/>
      <c r="P21" s="131">
        <v>2358764.33330297</v>
      </c>
      <c r="Q21" s="131"/>
      <c r="R21" s="131">
        <v>15643643.4697934</v>
      </c>
      <c r="S21" s="131"/>
      <c r="T21" s="131">
        <v>15037683</v>
      </c>
      <c r="U21" s="131"/>
      <c r="V21" s="131">
        <v>255518728.44836527</v>
      </c>
    </row>
    <row r="22" spans="2:22" s="115" customFormat="1" ht="12.75">
      <c r="B22" s="115" t="s">
        <v>26</v>
      </c>
      <c r="D22" s="131">
        <v>100568805.873804</v>
      </c>
      <c r="E22" s="131"/>
      <c r="F22" s="131">
        <v>2093615.45276819</v>
      </c>
      <c r="G22" s="131"/>
      <c r="H22" s="131">
        <v>62678647.4748492</v>
      </c>
      <c r="I22" s="131"/>
      <c r="J22" s="131">
        <v>8693230.83877244</v>
      </c>
      <c r="K22" s="131"/>
      <c r="L22" s="131">
        <v>5735411.43303944</v>
      </c>
      <c r="M22" s="131"/>
      <c r="N22" s="131">
        <v>34781887.2257216</v>
      </c>
      <c r="O22" s="131"/>
      <c r="P22" s="131">
        <v>757871.506671672</v>
      </c>
      <c r="Q22" s="131"/>
      <c r="R22" s="131">
        <v>12577033.5457759</v>
      </c>
      <c r="S22" s="131"/>
      <c r="T22" s="131">
        <v>15527277</v>
      </c>
      <c r="U22" s="131"/>
      <c r="V22" s="131">
        <v>243413780.35140243</v>
      </c>
    </row>
    <row r="23" spans="2:22" s="115" customFormat="1" ht="12.75">
      <c r="B23" s="115" t="s">
        <v>27</v>
      </c>
      <c r="D23" s="131">
        <v>93946643.8269925</v>
      </c>
      <c r="E23" s="131"/>
      <c r="F23" s="131">
        <v>1811612.47438487</v>
      </c>
      <c r="G23" s="131"/>
      <c r="H23" s="131">
        <v>52235036.7172946</v>
      </c>
      <c r="I23" s="131"/>
      <c r="J23" s="131">
        <v>7908883.02366194</v>
      </c>
      <c r="K23" s="131"/>
      <c r="L23" s="131">
        <v>5178906.40470345</v>
      </c>
      <c r="M23" s="131"/>
      <c r="N23" s="131">
        <v>31274150.6229499</v>
      </c>
      <c r="O23" s="131"/>
      <c r="P23" s="131">
        <v>167442.525329094</v>
      </c>
      <c r="Q23" s="131"/>
      <c r="R23" s="131">
        <v>8957293.89248845</v>
      </c>
      <c r="S23" s="131"/>
      <c r="T23" s="131">
        <v>11236716</v>
      </c>
      <c r="U23" s="131"/>
      <c r="V23" s="131">
        <v>212716685.4878048</v>
      </c>
    </row>
    <row r="24" spans="2:22" s="115" customFormat="1" ht="12.75">
      <c r="B24" s="115" t="s">
        <v>4</v>
      </c>
      <c r="D24" s="131">
        <v>176940102.818806</v>
      </c>
      <c r="E24" s="131"/>
      <c r="F24" s="131">
        <v>3726160.94311124</v>
      </c>
      <c r="G24" s="131"/>
      <c r="H24" s="131">
        <v>114132604.903014</v>
      </c>
      <c r="I24" s="131"/>
      <c r="J24" s="131">
        <v>13907225.1666114</v>
      </c>
      <c r="K24" s="131"/>
      <c r="L24" s="131">
        <v>9493754.92249388</v>
      </c>
      <c r="M24" s="131"/>
      <c r="N24" s="131">
        <v>59965995.7861385</v>
      </c>
      <c r="O24" s="131"/>
      <c r="P24" s="131">
        <v>4223497.22383747</v>
      </c>
      <c r="Q24" s="131"/>
      <c r="R24" s="131">
        <v>22160851.1455453</v>
      </c>
      <c r="S24" s="131"/>
      <c r="T24" s="131">
        <v>29140859</v>
      </c>
      <c r="U24" s="131"/>
      <c r="V24" s="131">
        <v>433691051.90955776</v>
      </c>
    </row>
    <row r="25" spans="2:22" s="115" customFormat="1" ht="12.75">
      <c r="B25" s="115" t="s">
        <v>28</v>
      </c>
      <c r="D25" s="131">
        <v>42462088.3855533</v>
      </c>
      <c r="E25" s="131"/>
      <c r="F25" s="131">
        <v>896805.381958119</v>
      </c>
      <c r="G25" s="131"/>
      <c r="H25" s="131">
        <v>30502509.5437299</v>
      </c>
      <c r="I25" s="131"/>
      <c r="J25" s="131">
        <v>2983710.33210057</v>
      </c>
      <c r="K25" s="131"/>
      <c r="L25" s="131">
        <v>2410970.98059724</v>
      </c>
      <c r="M25" s="131"/>
      <c r="N25" s="131">
        <v>14898135.8125647</v>
      </c>
      <c r="O25" s="131"/>
      <c r="P25" s="131">
        <v>2145633.58262091</v>
      </c>
      <c r="Q25" s="131"/>
      <c r="R25" s="131">
        <v>5872096.03771753</v>
      </c>
      <c r="S25" s="131"/>
      <c r="T25" s="131">
        <v>6426386</v>
      </c>
      <c r="U25" s="131"/>
      <c r="V25" s="131">
        <v>108598336.05684228</v>
      </c>
    </row>
    <row r="26" spans="2:22" s="115" customFormat="1" ht="12.75">
      <c r="B26" s="115" t="s">
        <v>29</v>
      </c>
      <c r="D26" s="131">
        <v>135910437.846622</v>
      </c>
      <c r="E26" s="131"/>
      <c r="F26" s="131">
        <v>2905335.09681272</v>
      </c>
      <c r="G26" s="131"/>
      <c r="H26" s="131">
        <v>84764876.7288995</v>
      </c>
      <c r="I26" s="131"/>
      <c r="J26" s="131">
        <v>11259148.0726224</v>
      </c>
      <c r="K26" s="131"/>
      <c r="L26" s="131">
        <v>7276843.30686171</v>
      </c>
      <c r="M26" s="131"/>
      <c r="N26" s="131">
        <v>45465611.5750715</v>
      </c>
      <c r="O26" s="131"/>
      <c r="P26" s="131">
        <v>2465636.68040986</v>
      </c>
      <c r="Q26" s="131"/>
      <c r="R26" s="131">
        <v>13436283.38268</v>
      </c>
      <c r="S26" s="131"/>
      <c r="T26" s="131">
        <v>24128856</v>
      </c>
      <c r="U26" s="131"/>
      <c r="V26" s="131">
        <v>327613028.6899796</v>
      </c>
    </row>
    <row r="27" spans="2:22" s="115" customFormat="1" ht="12.75">
      <c r="B27" s="115" t="s">
        <v>5</v>
      </c>
      <c r="D27" s="131">
        <v>48673606.4409379</v>
      </c>
      <c r="E27" s="131"/>
      <c r="F27" s="131">
        <v>1128584.72764178</v>
      </c>
      <c r="G27" s="131"/>
      <c r="H27" s="131">
        <v>36576226.1614129</v>
      </c>
      <c r="I27" s="131"/>
      <c r="J27" s="131">
        <v>4475986.57523687</v>
      </c>
      <c r="K27" s="131"/>
      <c r="L27" s="131">
        <v>2797074.55616638</v>
      </c>
      <c r="M27" s="131"/>
      <c r="N27" s="131">
        <v>18470442.7218426</v>
      </c>
      <c r="O27" s="131"/>
      <c r="P27" s="131">
        <v>2625414.23467047</v>
      </c>
      <c r="Q27" s="131"/>
      <c r="R27" s="131">
        <v>8440118.48151065</v>
      </c>
      <c r="S27" s="131"/>
      <c r="T27" s="131">
        <v>9069208</v>
      </c>
      <c r="U27" s="131"/>
      <c r="V27" s="131">
        <v>132256661.89941958</v>
      </c>
    </row>
    <row r="28" spans="2:22" s="115" customFormat="1" ht="12.75">
      <c r="B28" s="115" t="s">
        <v>30</v>
      </c>
      <c r="D28" s="131">
        <v>69116669.545361</v>
      </c>
      <c r="E28" s="131"/>
      <c r="F28" s="131">
        <v>1356530.04462442</v>
      </c>
      <c r="G28" s="131"/>
      <c r="H28" s="131">
        <v>44498094.180856</v>
      </c>
      <c r="I28" s="131"/>
      <c r="J28" s="131">
        <v>4719399.37648629</v>
      </c>
      <c r="K28" s="131"/>
      <c r="L28" s="131">
        <v>3700468.25620629</v>
      </c>
      <c r="M28" s="131"/>
      <c r="N28" s="131">
        <v>22455187.2382273</v>
      </c>
      <c r="O28" s="131"/>
      <c r="P28" s="131">
        <v>452037.911060673</v>
      </c>
      <c r="Q28" s="131"/>
      <c r="R28" s="131">
        <v>7983808.60210099</v>
      </c>
      <c r="S28" s="131"/>
      <c r="T28" s="131">
        <v>10796200</v>
      </c>
      <c r="U28" s="131"/>
      <c r="V28" s="131">
        <v>165078395.15492296</v>
      </c>
    </row>
    <row r="29" spans="2:22" s="115" customFormat="1" ht="12.75">
      <c r="B29" s="115" t="s">
        <v>31</v>
      </c>
      <c r="D29" s="131">
        <v>57472808.99324</v>
      </c>
      <c r="E29" s="131"/>
      <c r="F29" s="131">
        <v>1412786.18340553</v>
      </c>
      <c r="G29" s="131"/>
      <c r="H29" s="131">
        <v>34732952.8232154</v>
      </c>
      <c r="I29" s="131"/>
      <c r="J29" s="131">
        <v>6239196.84047611</v>
      </c>
      <c r="K29" s="131"/>
      <c r="L29" s="131">
        <v>3705183.71741105</v>
      </c>
      <c r="M29" s="131"/>
      <c r="N29" s="131">
        <v>22464682.5955728</v>
      </c>
      <c r="O29" s="131"/>
      <c r="P29" s="131">
        <v>431.3001184612</v>
      </c>
      <c r="Q29" s="131"/>
      <c r="R29" s="131">
        <v>5902137.53563068</v>
      </c>
      <c r="S29" s="131"/>
      <c r="T29" s="131">
        <v>8776813</v>
      </c>
      <c r="U29" s="131"/>
      <c r="V29" s="131">
        <v>140706992.98907006</v>
      </c>
    </row>
    <row r="30" spans="2:22" s="115" customFormat="1" ht="12.75">
      <c r="B30" s="115" t="s">
        <v>32</v>
      </c>
      <c r="D30" s="131">
        <v>109583346.695955</v>
      </c>
      <c r="E30" s="131"/>
      <c r="F30" s="131">
        <v>2227522.06695549</v>
      </c>
      <c r="G30" s="131"/>
      <c r="H30" s="131">
        <v>70830451.2647007</v>
      </c>
      <c r="I30" s="131"/>
      <c r="J30" s="131">
        <v>7654413.51691837</v>
      </c>
      <c r="K30" s="131"/>
      <c r="L30" s="131">
        <v>6030712.15310156</v>
      </c>
      <c r="M30" s="131"/>
      <c r="N30" s="131">
        <v>38369384.3014826</v>
      </c>
      <c r="O30" s="131"/>
      <c r="P30" s="131">
        <v>715569.516554965</v>
      </c>
      <c r="Q30" s="131"/>
      <c r="R30" s="131">
        <v>10176847.7929779</v>
      </c>
      <c r="S30" s="131"/>
      <c r="T30" s="131">
        <v>22744440</v>
      </c>
      <c r="U30" s="131"/>
      <c r="V30" s="131">
        <v>268332687.3086466</v>
      </c>
    </row>
    <row r="31" spans="2:22" s="115" customFormat="1" ht="12.75">
      <c r="B31" s="116" t="s">
        <v>33</v>
      </c>
      <c r="D31" s="148">
        <v>228513933.24149</v>
      </c>
      <c r="E31" s="146"/>
      <c r="F31" s="148">
        <v>5128665.8158267</v>
      </c>
      <c r="G31" s="131"/>
      <c r="H31" s="148">
        <v>157329381.714526</v>
      </c>
      <c r="I31" s="131"/>
      <c r="J31" s="148">
        <v>17411337.6683631</v>
      </c>
      <c r="K31" s="131"/>
      <c r="L31" s="148">
        <v>14603380.3202658</v>
      </c>
      <c r="M31" s="131"/>
      <c r="N31" s="148">
        <v>89517716.8370794</v>
      </c>
      <c r="O31" s="131"/>
      <c r="P31" s="148">
        <v>1511139.10718334</v>
      </c>
      <c r="Q31" s="146"/>
      <c r="R31" s="148">
        <v>27359940.8529166</v>
      </c>
      <c r="S31" s="131"/>
      <c r="T31" s="148">
        <v>30914934</v>
      </c>
      <c r="U31" s="131"/>
      <c r="V31" s="148">
        <v>572290429.5576509</v>
      </c>
    </row>
    <row r="32" spans="4:22" s="115" customFormat="1" ht="6" customHeight="1"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</row>
    <row r="33" spans="2:22" s="115" customFormat="1" ht="12.75">
      <c r="B33" s="126" t="s">
        <v>17</v>
      </c>
      <c r="C33" s="116"/>
      <c r="D33" s="150">
        <v>2188277778.999997</v>
      </c>
      <c r="E33" s="150"/>
      <c r="F33" s="150">
        <v>47173745.999999896</v>
      </c>
      <c r="G33" s="150"/>
      <c r="H33" s="150">
        <v>1399966959.9999979</v>
      </c>
      <c r="I33" s="150"/>
      <c r="J33" s="150">
        <v>206436447.99999943</v>
      </c>
      <c r="K33" s="150"/>
      <c r="L33" s="150">
        <v>125634314.9999998</v>
      </c>
      <c r="M33" s="150"/>
      <c r="N33" s="150">
        <v>799274240.9999993</v>
      </c>
      <c r="O33" s="150"/>
      <c r="P33" s="150">
        <v>21999999.999999963</v>
      </c>
      <c r="Q33" s="150"/>
      <c r="R33" s="150">
        <v>243999999.99999964</v>
      </c>
      <c r="S33" s="150"/>
      <c r="T33" s="150">
        <v>352761867</v>
      </c>
      <c r="U33" s="150"/>
      <c r="V33" s="150">
        <v>5385525355.999992</v>
      </c>
    </row>
    <row r="34" s="115" customFormat="1" ht="12.75"/>
    <row r="35" s="115" customFormat="1" ht="12.75"/>
    <row r="36" s="115" customFormat="1" ht="12.75"/>
    <row r="37" s="115" customFormat="1" ht="12.75"/>
    <row r="38" s="115" customFormat="1" ht="12.75"/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3"/>
  <sheetViews>
    <sheetView zoomScale="69" zoomScaleNormal="69"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53.21484375" style="181" customWidth="1"/>
    <col min="3" max="8" width="6.21484375" style="181" bestFit="1" customWidth="1"/>
    <col min="9" max="16" width="5.99609375" style="181" bestFit="1" customWidth="1"/>
    <col min="17" max="17" width="6.21484375" style="181" bestFit="1" customWidth="1"/>
    <col min="18" max="18" width="5.6640625" style="181" bestFit="1" customWidth="1"/>
    <col min="19" max="19" width="5.99609375" style="181" bestFit="1" customWidth="1"/>
    <col min="20" max="23" width="5.88671875" style="181" bestFit="1" customWidth="1"/>
    <col min="24" max="24" width="5.88671875" style="181" customWidth="1"/>
    <col min="25" max="25" width="7.4453125" style="181" customWidth="1"/>
    <col min="26" max="16384" width="8.88671875" style="181" customWidth="1"/>
  </cols>
  <sheetData>
    <row r="1" ht="15.75">
      <c r="B1" s="182" t="s">
        <v>273</v>
      </c>
    </row>
    <row r="2" s="115" customFormat="1" ht="6" customHeight="1"/>
    <row r="3" s="115" customFormat="1" ht="12.75">
      <c r="B3" s="183" t="s">
        <v>272</v>
      </c>
    </row>
    <row r="4" s="115" customFormat="1" ht="19.5" customHeight="1"/>
    <row r="5" spans="2:25" s="115" customFormat="1" ht="12.75">
      <c r="B5" s="159" t="s">
        <v>285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2:25" s="115" customFormat="1" ht="12.75" customHeight="1"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216" t="s">
        <v>106</v>
      </c>
      <c r="Y6" s="216"/>
    </row>
    <row r="7" spans="2:25" s="115" customFormat="1" ht="102">
      <c r="B7" s="153" t="s">
        <v>69</v>
      </c>
      <c r="C7" s="155" t="s">
        <v>18</v>
      </c>
      <c r="D7" s="156" t="s">
        <v>0</v>
      </c>
      <c r="E7" s="156" t="s">
        <v>1</v>
      </c>
      <c r="F7" s="156" t="s">
        <v>19</v>
      </c>
      <c r="G7" s="156" t="s">
        <v>20</v>
      </c>
      <c r="H7" s="156" t="s">
        <v>21</v>
      </c>
      <c r="I7" s="156" t="s">
        <v>2</v>
      </c>
      <c r="J7" s="156" t="s">
        <v>3</v>
      </c>
      <c r="K7" s="156" t="s">
        <v>22</v>
      </c>
      <c r="L7" s="156" t="s">
        <v>23</v>
      </c>
      <c r="M7" s="156" t="s">
        <v>24</v>
      </c>
      <c r="N7" s="156" t="s">
        <v>25</v>
      </c>
      <c r="O7" s="156" t="s">
        <v>26</v>
      </c>
      <c r="P7" s="156" t="s">
        <v>27</v>
      </c>
      <c r="Q7" s="156" t="s">
        <v>4</v>
      </c>
      <c r="R7" s="156" t="s">
        <v>28</v>
      </c>
      <c r="S7" s="156" t="s">
        <v>29</v>
      </c>
      <c r="T7" s="156" t="s">
        <v>5</v>
      </c>
      <c r="U7" s="156" t="s">
        <v>30</v>
      </c>
      <c r="V7" s="156" t="s">
        <v>31</v>
      </c>
      <c r="W7" s="156" t="s">
        <v>32</v>
      </c>
      <c r="X7" s="157" t="s">
        <v>33</v>
      </c>
      <c r="Y7" s="158" t="s">
        <v>17</v>
      </c>
    </row>
    <row r="8" spans="2:25" s="115" customFormat="1" ht="12.75">
      <c r="B8" s="189" t="s">
        <v>120</v>
      </c>
      <c r="C8" s="190">
        <v>24361270.437</v>
      </c>
      <c r="D8" s="191">
        <v>40937919.184</v>
      </c>
      <c r="E8" s="191">
        <v>34522111.846</v>
      </c>
      <c r="F8" s="191">
        <v>32838104.5</v>
      </c>
      <c r="G8" s="191">
        <v>51868508.648</v>
      </c>
      <c r="H8" s="191">
        <v>46526802.666</v>
      </c>
      <c r="I8" s="191">
        <v>43491715.737</v>
      </c>
      <c r="J8" s="191">
        <v>23354468.275</v>
      </c>
      <c r="K8" s="191">
        <v>42232655.958</v>
      </c>
      <c r="L8" s="191">
        <v>63127234.094</v>
      </c>
      <c r="M8" s="191">
        <v>75870605.44</v>
      </c>
      <c r="N8" s="191">
        <v>46474355.161</v>
      </c>
      <c r="O8" s="191">
        <v>46723024.086</v>
      </c>
      <c r="P8" s="191">
        <v>43985158.159</v>
      </c>
      <c r="Q8" s="191">
        <v>82641621.487</v>
      </c>
      <c r="R8" s="191">
        <v>20379897.76</v>
      </c>
      <c r="S8" s="191">
        <v>63064544.427</v>
      </c>
      <c r="T8" s="191">
        <v>23252171.226</v>
      </c>
      <c r="U8" s="191">
        <v>30656022.401</v>
      </c>
      <c r="V8" s="191">
        <v>27657175.804</v>
      </c>
      <c r="W8" s="191">
        <v>51277207.027</v>
      </c>
      <c r="X8" s="191">
        <v>111790392.42</v>
      </c>
      <c r="Y8" s="192">
        <v>1027032966.7429999</v>
      </c>
    </row>
    <row r="9" spans="2:25" s="115" customFormat="1" ht="12.75">
      <c r="B9" s="189" t="s">
        <v>121</v>
      </c>
      <c r="C9" s="193">
        <v>17767814.304</v>
      </c>
      <c r="D9" s="194">
        <v>32954908.205</v>
      </c>
      <c r="E9" s="194">
        <v>29894410.666</v>
      </c>
      <c r="F9" s="194">
        <v>30395186</v>
      </c>
      <c r="G9" s="194">
        <v>41658102.445</v>
      </c>
      <c r="H9" s="194">
        <v>31782703.509</v>
      </c>
      <c r="I9" s="194">
        <v>34668866.62</v>
      </c>
      <c r="J9" s="194">
        <v>18272745.622</v>
      </c>
      <c r="K9" s="194">
        <v>32576595.689</v>
      </c>
      <c r="L9" s="194">
        <v>51259459.687</v>
      </c>
      <c r="M9" s="194">
        <v>62206422.989</v>
      </c>
      <c r="N9" s="194">
        <v>39817364.432</v>
      </c>
      <c r="O9" s="194">
        <v>39679257.853</v>
      </c>
      <c r="P9" s="194">
        <v>37075771.46</v>
      </c>
      <c r="Q9" s="194">
        <v>69073697.884</v>
      </c>
      <c r="R9" s="194">
        <v>15542137.402</v>
      </c>
      <c r="S9" s="194">
        <v>53511416.653</v>
      </c>
      <c r="T9" s="194">
        <v>18077345.442</v>
      </c>
      <c r="U9" s="194">
        <v>28724731.419</v>
      </c>
      <c r="V9" s="194">
        <v>19580522.631</v>
      </c>
      <c r="W9" s="194">
        <v>42647753.872</v>
      </c>
      <c r="X9" s="194">
        <v>84264956.839</v>
      </c>
      <c r="Y9" s="192">
        <v>831432171.623</v>
      </c>
    </row>
    <row r="10" spans="2:25" s="115" customFormat="1" ht="12.75">
      <c r="B10" s="189" t="s">
        <v>97</v>
      </c>
      <c r="C10" s="193">
        <v>4931651.9201</v>
      </c>
      <c r="D10" s="194">
        <v>8299766.58</v>
      </c>
      <c r="E10" s="194">
        <v>7792848.0957</v>
      </c>
      <c r="F10" s="194">
        <v>6910872.2224</v>
      </c>
      <c r="G10" s="194">
        <v>11336785.331</v>
      </c>
      <c r="H10" s="194">
        <v>10028399.237</v>
      </c>
      <c r="I10" s="194">
        <v>8871035.1674</v>
      </c>
      <c r="J10" s="194">
        <v>4528520.8489</v>
      </c>
      <c r="K10" s="194">
        <v>8830782.3041</v>
      </c>
      <c r="L10" s="194">
        <v>13339981.186</v>
      </c>
      <c r="M10" s="194">
        <v>15618966.214</v>
      </c>
      <c r="N10" s="194">
        <v>10255296.271</v>
      </c>
      <c r="O10" s="194">
        <v>9882660.1437</v>
      </c>
      <c r="P10" s="194">
        <v>9013410.0669</v>
      </c>
      <c r="Q10" s="194">
        <v>18117135.835</v>
      </c>
      <c r="R10" s="194">
        <v>4552831.1413</v>
      </c>
      <c r="S10" s="194">
        <v>14013785.402</v>
      </c>
      <c r="T10" s="194">
        <v>5225801.3844</v>
      </c>
      <c r="U10" s="194">
        <v>6949324.963</v>
      </c>
      <c r="V10" s="194">
        <v>6246429.5624</v>
      </c>
      <c r="W10" s="194">
        <v>10867780.352</v>
      </c>
      <c r="X10" s="194">
        <v>22913575.423</v>
      </c>
      <c r="Y10" s="192">
        <v>218527639.65130004</v>
      </c>
    </row>
    <row r="11" spans="2:25" s="115" customFormat="1" ht="12.75">
      <c r="B11" s="189" t="s">
        <v>122</v>
      </c>
      <c r="C11" s="193">
        <v>808904.79121</v>
      </c>
      <c r="D11" s="194">
        <v>1538797.0979</v>
      </c>
      <c r="E11" s="194">
        <v>1219832.1678</v>
      </c>
      <c r="F11" s="194">
        <v>1066066.4734</v>
      </c>
      <c r="G11" s="194">
        <v>1100665.8073</v>
      </c>
      <c r="H11" s="194">
        <v>1164738.6756</v>
      </c>
      <c r="I11" s="194">
        <v>2330365.1353</v>
      </c>
      <c r="J11" s="194">
        <v>1383297.3412</v>
      </c>
      <c r="K11" s="194">
        <v>1328456.711</v>
      </c>
      <c r="L11" s="194">
        <v>1677696.4467</v>
      </c>
      <c r="M11" s="194">
        <v>1464314.1826</v>
      </c>
      <c r="N11" s="194">
        <v>1008210.6045</v>
      </c>
      <c r="O11" s="194">
        <v>955012.01267</v>
      </c>
      <c r="P11" s="194">
        <v>949391.98637</v>
      </c>
      <c r="Q11" s="194">
        <v>1572739.5286</v>
      </c>
      <c r="R11" s="194">
        <v>509067.22918</v>
      </c>
      <c r="S11" s="194">
        <v>1222679.5073</v>
      </c>
      <c r="T11" s="194">
        <v>507439.55044</v>
      </c>
      <c r="U11" s="194">
        <v>663533.64938</v>
      </c>
      <c r="V11" s="194">
        <v>1005176.591</v>
      </c>
      <c r="W11" s="194">
        <v>1079269.7722</v>
      </c>
      <c r="X11" s="194">
        <v>2214680.5117</v>
      </c>
      <c r="Y11" s="192">
        <v>26770335.773349993</v>
      </c>
    </row>
    <row r="12" spans="2:25" s="115" customFormat="1" ht="12.75">
      <c r="B12" s="189" t="s">
        <v>103</v>
      </c>
      <c r="C12" s="193">
        <v>855438.81648</v>
      </c>
      <c r="D12" s="194">
        <v>1245929.9937</v>
      </c>
      <c r="E12" s="194">
        <v>845146.52043</v>
      </c>
      <c r="F12" s="194">
        <v>815092.2931</v>
      </c>
      <c r="G12" s="194">
        <v>1004908.1019</v>
      </c>
      <c r="H12" s="194">
        <v>1072068.7524</v>
      </c>
      <c r="I12" s="194">
        <v>1023892.7656</v>
      </c>
      <c r="J12" s="194">
        <v>758439.53178</v>
      </c>
      <c r="K12" s="194">
        <v>1069324.5602</v>
      </c>
      <c r="L12" s="194">
        <v>1554604.7879</v>
      </c>
      <c r="M12" s="194">
        <v>1841538.8581</v>
      </c>
      <c r="N12" s="194">
        <v>1345388.0993</v>
      </c>
      <c r="O12" s="194">
        <v>1252230.1582</v>
      </c>
      <c r="P12" s="194">
        <v>858094.63296</v>
      </c>
      <c r="Q12" s="194">
        <v>2291141.1142</v>
      </c>
      <c r="R12" s="194">
        <v>602811.28977</v>
      </c>
      <c r="S12" s="194">
        <v>1686522.4838</v>
      </c>
      <c r="T12" s="194">
        <v>738757.62463</v>
      </c>
      <c r="U12" s="194">
        <v>802534.0778</v>
      </c>
      <c r="V12" s="194">
        <v>563274.44328</v>
      </c>
      <c r="W12" s="194">
        <v>1498380.1354</v>
      </c>
      <c r="X12" s="194">
        <v>3334951.5155</v>
      </c>
      <c r="Y12" s="192">
        <v>27060470.55643</v>
      </c>
    </row>
    <row r="13" spans="2:25" s="115" customFormat="1" ht="12.75">
      <c r="B13" s="189" t="s">
        <v>101</v>
      </c>
      <c r="C13" s="193">
        <v>1908502.8562</v>
      </c>
      <c r="D13" s="194">
        <v>3757360.6721</v>
      </c>
      <c r="E13" s="194">
        <v>2556817.1457</v>
      </c>
      <c r="F13" s="194">
        <v>2214233.1476</v>
      </c>
      <c r="G13" s="194">
        <v>2267572.8029</v>
      </c>
      <c r="H13" s="194">
        <v>2064443.1966</v>
      </c>
      <c r="I13" s="194">
        <v>5932023.7836</v>
      </c>
      <c r="J13" s="194">
        <v>3622502.8509</v>
      </c>
      <c r="K13" s="194">
        <v>3045364.9991</v>
      </c>
      <c r="L13" s="194">
        <v>3776189.3478</v>
      </c>
      <c r="M13" s="194">
        <v>2912796.6332</v>
      </c>
      <c r="N13" s="194">
        <v>1903171.8897</v>
      </c>
      <c r="O13" s="194">
        <v>2076621.6208</v>
      </c>
      <c r="P13" s="194">
        <v>2064817.5221</v>
      </c>
      <c r="Q13" s="194">
        <v>3243766.9696</v>
      </c>
      <c r="R13" s="194">
        <v>875343.56276</v>
      </c>
      <c r="S13" s="194">
        <v>2411489.3742</v>
      </c>
      <c r="T13" s="194">
        <v>872091.21283</v>
      </c>
      <c r="U13" s="194">
        <v>1320523.0353</v>
      </c>
      <c r="V13" s="194">
        <v>2420229.9614</v>
      </c>
      <c r="W13" s="194">
        <v>2212955.5377</v>
      </c>
      <c r="X13" s="194">
        <v>3995376.5338</v>
      </c>
      <c r="Y13" s="192">
        <v>57454194.65589001</v>
      </c>
    </row>
    <row r="14" spans="2:25" s="115" customFormat="1" ht="12.75">
      <c r="B14" s="189" t="s">
        <v>123</v>
      </c>
      <c r="C14" s="193">
        <v>199903.83459</v>
      </c>
      <c r="D14" s="194">
        <v>342053.30235</v>
      </c>
      <c r="E14" s="194">
        <v>333745.57959</v>
      </c>
      <c r="F14" s="194">
        <v>278241.09834</v>
      </c>
      <c r="G14" s="194">
        <v>416742.25306</v>
      </c>
      <c r="H14" s="194">
        <v>385986.38433</v>
      </c>
      <c r="I14" s="194">
        <v>364358.18971</v>
      </c>
      <c r="J14" s="194">
        <v>208355.24599</v>
      </c>
      <c r="K14" s="194">
        <v>343812.31384</v>
      </c>
      <c r="L14" s="194">
        <v>522007.57796</v>
      </c>
      <c r="M14" s="194">
        <v>692783.2659</v>
      </c>
      <c r="N14" s="194">
        <v>411460.73182</v>
      </c>
      <c r="O14" s="194">
        <v>400425.76987</v>
      </c>
      <c r="P14" s="194">
        <v>346347.11486</v>
      </c>
      <c r="Q14" s="194">
        <v>681689.30208</v>
      </c>
      <c r="R14" s="194">
        <v>176268.35542</v>
      </c>
      <c r="S14" s="194">
        <v>518487.96556</v>
      </c>
      <c r="T14" s="194">
        <v>213664.1757</v>
      </c>
      <c r="U14" s="194">
        <v>264432.33876</v>
      </c>
      <c r="V14" s="194">
        <v>243504.19879</v>
      </c>
      <c r="W14" s="194">
        <v>420902.09462</v>
      </c>
      <c r="X14" s="194">
        <v>1001963.9772</v>
      </c>
      <c r="Y14" s="192">
        <v>8767135.070339998</v>
      </c>
    </row>
    <row r="15" spans="2:25" s="115" customFormat="1" ht="12.75">
      <c r="B15" s="189" t="s">
        <v>124</v>
      </c>
      <c r="C15" s="193">
        <v>293978.88317</v>
      </c>
      <c r="D15" s="194">
        <v>509209.20108</v>
      </c>
      <c r="E15" s="194">
        <v>402157.54941</v>
      </c>
      <c r="F15" s="194">
        <v>254391.54279</v>
      </c>
      <c r="G15" s="194">
        <v>468146.28684</v>
      </c>
      <c r="H15" s="194">
        <v>432936.63232</v>
      </c>
      <c r="I15" s="194">
        <v>534268.88715</v>
      </c>
      <c r="J15" s="194">
        <v>272905.9868</v>
      </c>
      <c r="K15" s="194">
        <v>495995.17138</v>
      </c>
      <c r="L15" s="194">
        <v>637956.3921</v>
      </c>
      <c r="M15" s="194">
        <v>492683.31083</v>
      </c>
      <c r="N15" s="194">
        <v>385165.8512</v>
      </c>
      <c r="O15" s="194">
        <v>361844.23002</v>
      </c>
      <c r="P15" s="194">
        <v>266186.0085</v>
      </c>
      <c r="Q15" s="194">
        <v>668693.15216</v>
      </c>
      <c r="R15" s="194">
        <v>142351.1794</v>
      </c>
      <c r="S15" s="194">
        <v>576311.05689</v>
      </c>
      <c r="T15" s="194">
        <v>242734.80323</v>
      </c>
      <c r="U15" s="194">
        <v>194671.06401</v>
      </c>
      <c r="V15" s="194">
        <v>362972.11891</v>
      </c>
      <c r="W15" s="194">
        <v>244940.24966</v>
      </c>
      <c r="X15" s="194">
        <v>363270.93984</v>
      </c>
      <c r="Y15" s="192">
        <v>8603770.49769</v>
      </c>
    </row>
    <row r="16" spans="2:25" s="115" customFormat="1" ht="12.75">
      <c r="B16" s="189" t="s">
        <v>105</v>
      </c>
      <c r="C16" s="193">
        <v>503826.26122</v>
      </c>
      <c r="D16" s="194">
        <v>1025932.083</v>
      </c>
      <c r="E16" s="194">
        <v>838535.76726</v>
      </c>
      <c r="F16" s="194">
        <v>760380.13467</v>
      </c>
      <c r="G16" s="194">
        <v>1179511.0866</v>
      </c>
      <c r="H16" s="194">
        <v>1086222.2176</v>
      </c>
      <c r="I16" s="194">
        <v>961013.89299</v>
      </c>
      <c r="J16" s="194">
        <v>703175.77206</v>
      </c>
      <c r="K16" s="194">
        <v>943999.48501</v>
      </c>
      <c r="L16" s="194">
        <v>1454961.7445</v>
      </c>
      <c r="M16" s="194">
        <v>2092994.4052</v>
      </c>
      <c r="N16" s="194">
        <v>1128687.709</v>
      </c>
      <c r="O16" s="194">
        <v>1141337.1725</v>
      </c>
      <c r="P16" s="194">
        <v>1021849.3444</v>
      </c>
      <c r="Q16" s="194">
        <v>2041400.1871</v>
      </c>
      <c r="R16" s="194">
        <v>497936.92316</v>
      </c>
      <c r="S16" s="194">
        <v>1553614.9345</v>
      </c>
      <c r="T16" s="194">
        <v>580011.52779</v>
      </c>
      <c r="U16" s="194">
        <v>766994.38345</v>
      </c>
      <c r="V16" s="194">
        <v>697324.02129</v>
      </c>
      <c r="W16" s="194">
        <v>1354739.436</v>
      </c>
      <c r="X16" s="194">
        <v>3331003.6494</v>
      </c>
      <c r="Y16" s="192">
        <v>25665452.138700005</v>
      </c>
    </row>
    <row r="17" spans="2:25" s="115" customFormat="1" ht="12.75">
      <c r="B17" s="189" t="s">
        <v>104</v>
      </c>
      <c r="C17" s="193">
        <v>95736.723035</v>
      </c>
      <c r="D17" s="194">
        <v>168016.01807</v>
      </c>
      <c r="E17" s="194">
        <v>145382.68203</v>
      </c>
      <c r="F17" s="194">
        <v>140055.38486</v>
      </c>
      <c r="G17" s="194">
        <v>206378.47895</v>
      </c>
      <c r="H17" s="194">
        <v>175307.67131</v>
      </c>
      <c r="I17" s="194">
        <v>182044.56231</v>
      </c>
      <c r="J17" s="194">
        <v>98468.237501</v>
      </c>
      <c r="K17" s="194">
        <v>168489.05444</v>
      </c>
      <c r="L17" s="194">
        <v>254679.80967</v>
      </c>
      <c r="M17" s="194">
        <v>302598.91796</v>
      </c>
      <c r="N17" s="194">
        <v>190484.24057</v>
      </c>
      <c r="O17" s="194">
        <v>190008.28038</v>
      </c>
      <c r="P17" s="194">
        <v>177230.00663</v>
      </c>
      <c r="Q17" s="194">
        <v>334378.30179</v>
      </c>
      <c r="R17" s="194">
        <v>80248.923974</v>
      </c>
      <c r="S17" s="194">
        <v>256921.13985</v>
      </c>
      <c r="T17" s="194">
        <v>92174.220917</v>
      </c>
      <c r="U17" s="194">
        <v>130432.25841</v>
      </c>
      <c r="V17" s="194">
        <v>108985.84442</v>
      </c>
      <c r="W17" s="194">
        <v>206940.28669</v>
      </c>
      <c r="X17" s="194">
        <v>432427.2494</v>
      </c>
      <c r="Y17" s="192">
        <v>4137388.293167</v>
      </c>
    </row>
    <row r="18" spans="2:25" s="115" customFormat="1" ht="12.75">
      <c r="B18" s="189" t="s">
        <v>125</v>
      </c>
      <c r="C18" s="193">
        <v>8062043.5498</v>
      </c>
      <c r="D18" s="194">
        <v>11923937.854</v>
      </c>
      <c r="E18" s="194">
        <v>12622786.919</v>
      </c>
      <c r="F18" s="194">
        <v>12549383.978</v>
      </c>
      <c r="G18" s="194">
        <v>16325028.797</v>
      </c>
      <c r="H18" s="194">
        <v>18117330.708</v>
      </c>
      <c r="I18" s="194">
        <v>10793612.574</v>
      </c>
      <c r="J18" s="194">
        <v>5973630.8156</v>
      </c>
      <c r="K18" s="194">
        <v>14269116.641</v>
      </c>
      <c r="L18" s="194">
        <v>20199464.365</v>
      </c>
      <c r="M18" s="194">
        <v>30971641.517</v>
      </c>
      <c r="N18" s="194">
        <v>19842458.033</v>
      </c>
      <c r="O18" s="194">
        <v>18487725.52</v>
      </c>
      <c r="P18" s="194">
        <v>14328111.41</v>
      </c>
      <c r="Q18" s="194">
        <v>36188486.838</v>
      </c>
      <c r="R18" s="194">
        <v>10449832.123</v>
      </c>
      <c r="S18" s="194">
        <v>28372675.683</v>
      </c>
      <c r="T18" s="194">
        <v>12058253.524</v>
      </c>
      <c r="U18" s="194">
        <v>14344410.437</v>
      </c>
      <c r="V18" s="194">
        <v>7173458.7013</v>
      </c>
      <c r="W18" s="194">
        <v>25752311.276</v>
      </c>
      <c r="X18" s="194">
        <v>55169598.424</v>
      </c>
      <c r="Y18" s="192">
        <v>403975299.68770003</v>
      </c>
    </row>
    <row r="19" spans="2:25" s="115" customFormat="1" ht="12.75">
      <c r="B19" s="189" t="s">
        <v>126</v>
      </c>
      <c r="C19" s="193">
        <v>12993112.967</v>
      </c>
      <c r="D19" s="194">
        <v>22974400.529</v>
      </c>
      <c r="E19" s="194">
        <v>25180599.178</v>
      </c>
      <c r="F19" s="194">
        <v>19019074.937</v>
      </c>
      <c r="G19" s="194">
        <v>22215090.215</v>
      </c>
      <c r="H19" s="194">
        <v>21275204.363</v>
      </c>
      <c r="I19" s="194">
        <v>25915902.384</v>
      </c>
      <c r="J19" s="194">
        <v>13834997.882</v>
      </c>
      <c r="K19" s="194">
        <v>21903272.021</v>
      </c>
      <c r="L19" s="194">
        <v>35411602.762</v>
      </c>
      <c r="M19" s="194">
        <v>41133763.421</v>
      </c>
      <c r="N19" s="194">
        <v>26727655.419</v>
      </c>
      <c r="O19" s="194">
        <v>21914943.098</v>
      </c>
      <c r="P19" s="194">
        <v>19278941.032</v>
      </c>
      <c r="Q19" s="194">
        <v>40398234.117</v>
      </c>
      <c r="R19" s="194">
        <v>9855725.1678</v>
      </c>
      <c r="S19" s="194">
        <v>27629382.053</v>
      </c>
      <c r="T19" s="194">
        <v>12818138.431</v>
      </c>
      <c r="U19" s="194">
        <v>15688996.263</v>
      </c>
      <c r="V19" s="194">
        <v>14801520.91</v>
      </c>
      <c r="W19" s="194">
        <v>22122388.877</v>
      </c>
      <c r="X19" s="194">
        <v>44586857.091</v>
      </c>
      <c r="Y19" s="192">
        <v>517679803.1178</v>
      </c>
    </row>
    <row r="20" spans="2:25" s="115" customFormat="1" ht="12.75">
      <c r="B20" s="189" t="s">
        <v>127</v>
      </c>
      <c r="C20" s="193">
        <v>9827023.2712</v>
      </c>
      <c r="D20" s="194">
        <v>17349392.815</v>
      </c>
      <c r="E20" s="194">
        <v>16195670.36</v>
      </c>
      <c r="F20" s="194">
        <v>14243672.038</v>
      </c>
      <c r="G20" s="194">
        <v>21609754.244</v>
      </c>
      <c r="H20" s="194">
        <v>20300249.593</v>
      </c>
      <c r="I20" s="194">
        <v>18586400.567</v>
      </c>
      <c r="J20" s="194">
        <v>11114729.641</v>
      </c>
      <c r="K20" s="194">
        <v>17154405.889</v>
      </c>
      <c r="L20" s="194">
        <v>27274845.502</v>
      </c>
      <c r="M20" s="194">
        <v>37226326.822</v>
      </c>
      <c r="N20" s="194">
        <v>22799726.917</v>
      </c>
      <c r="O20" s="194">
        <v>21528271.302</v>
      </c>
      <c r="P20" s="194">
        <v>17959042.343</v>
      </c>
      <c r="Q20" s="194">
        <v>36426372.522</v>
      </c>
      <c r="R20" s="194">
        <v>9698620.5138</v>
      </c>
      <c r="S20" s="194">
        <v>27980870.665</v>
      </c>
      <c r="T20" s="194">
        <v>11258584.93</v>
      </c>
      <c r="U20" s="194">
        <v>13964734.652</v>
      </c>
      <c r="V20" s="194">
        <v>12313993.872</v>
      </c>
      <c r="W20" s="194">
        <v>22279887.474</v>
      </c>
      <c r="X20" s="194">
        <v>56204187.609</v>
      </c>
      <c r="Y20" s="192">
        <v>463296763.54200006</v>
      </c>
    </row>
    <row r="21" spans="2:25" s="115" customFormat="1" ht="12.75">
      <c r="B21" s="189" t="s">
        <v>128</v>
      </c>
      <c r="C21" s="193">
        <v>161662.75565</v>
      </c>
      <c r="D21" s="194">
        <v>273021.43146</v>
      </c>
      <c r="E21" s="194">
        <v>282194.04628</v>
      </c>
      <c r="F21" s="194">
        <v>239448.17352</v>
      </c>
      <c r="G21" s="194">
        <v>314064.93447</v>
      </c>
      <c r="H21" s="194">
        <v>311659.22417</v>
      </c>
      <c r="I21" s="194">
        <v>289331.94478</v>
      </c>
      <c r="J21" s="194">
        <v>162278.23277</v>
      </c>
      <c r="K21" s="194">
        <v>278969.4008</v>
      </c>
      <c r="L21" s="194">
        <v>433023.83055</v>
      </c>
      <c r="M21" s="194">
        <v>571022.55441</v>
      </c>
      <c r="N21" s="194">
        <v>362875.45993</v>
      </c>
      <c r="O21" s="194">
        <v>324060.44819</v>
      </c>
      <c r="P21" s="194">
        <v>270065.00765</v>
      </c>
      <c r="Q21" s="194">
        <v>590087.12836</v>
      </c>
      <c r="R21" s="194">
        <v>157703.73663</v>
      </c>
      <c r="S21" s="194">
        <v>438250.42578</v>
      </c>
      <c r="T21" s="194">
        <v>189105.99894</v>
      </c>
      <c r="U21" s="194">
        <v>230063.55313</v>
      </c>
      <c r="V21" s="194">
        <v>179575.92756</v>
      </c>
      <c r="W21" s="194">
        <v>366206.81375</v>
      </c>
      <c r="X21" s="194">
        <v>813422.62486</v>
      </c>
      <c r="Y21" s="192">
        <v>7238093.65364</v>
      </c>
    </row>
    <row r="22" spans="2:25" s="115" customFormat="1" ht="12.75">
      <c r="B22" s="189" t="s">
        <v>209</v>
      </c>
      <c r="C22" s="193">
        <v>80315.981507</v>
      </c>
      <c r="D22" s="194">
        <v>142014.58363</v>
      </c>
      <c r="E22" s="194">
        <v>155652.0399</v>
      </c>
      <c r="F22" s="194">
        <v>117565.02655</v>
      </c>
      <c r="G22" s="194">
        <v>137320.96222</v>
      </c>
      <c r="H22" s="194">
        <v>131511.12628</v>
      </c>
      <c r="I22" s="194">
        <v>160197.26312</v>
      </c>
      <c r="J22" s="194">
        <v>85520.031798</v>
      </c>
      <c r="K22" s="194">
        <v>135393.48077</v>
      </c>
      <c r="L22" s="194">
        <v>218894.24342</v>
      </c>
      <c r="M22" s="194">
        <v>254265.36279</v>
      </c>
      <c r="N22" s="194">
        <v>165215.05538</v>
      </c>
      <c r="O22" s="194">
        <v>135465.62468</v>
      </c>
      <c r="P22" s="194">
        <v>119171.36989</v>
      </c>
      <c r="Q22" s="194">
        <v>249718.74197</v>
      </c>
      <c r="R22" s="194">
        <v>60922.447326</v>
      </c>
      <c r="S22" s="194">
        <v>170789.0129</v>
      </c>
      <c r="T22" s="194">
        <v>79234.389157</v>
      </c>
      <c r="U22" s="194">
        <v>96980.387759</v>
      </c>
      <c r="V22" s="194">
        <v>91494.523498</v>
      </c>
      <c r="W22" s="194">
        <v>136747.93565</v>
      </c>
      <c r="X22" s="194">
        <v>275610.40982</v>
      </c>
      <c r="Y22" s="192">
        <v>3200000.000015</v>
      </c>
    </row>
    <row r="23" spans="2:25" s="115" customFormat="1" ht="12.75">
      <c r="B23" s="189" t="s">
        <v>251</v>
      </c>
      <c r="C23" s="193">
        <v>144090.74074</v>
      </c>
      <c r="D23" s="194">
        <v>144090.74074</v>
      </c>
      <c r="E23" s="194">
        <v>144090.74074</v>
      </c>
      <c r="F23" s="194">
        <v>144090.74074</v>
      </c>
      <c r="G23" s="194">
        <v>144090.74074</v>
      </c>
      <c r="H23" s="194">
        <v>144090.74074</v>
      </c>
      <c r="I23" s="194">
        <v>216136.11111</v>
      </c>
      <c r="J23" s="194">
        <v>216136.11111</v>
      </c>
      <c r="K23" s="194">
        <v>216136.11111</v>
      </c>
      <c r="L23" s="194">
        <v>216136.11111</v>
      </c>
      <c r="M23" s="194">
        <v>288181.48148</v>
      </c>
      <c r="N23" s="194">
        <v>288181.48148</v>
      </c>
      <c r="O23" s="194">
        <v>288181.48148</v>
      </c>
      <c r="P23" s="194">
        <v>279705.55556</v>
      </c>
      <c r="Q23" s="194">
        <v>279705.55556</v>
      </c>
      <c r="R23" s="194">
        <v>279705.55556</v>
      </c>
      <c r="S23" s="194">
        <v>172908.88889</v>
      </c>
      <c r="T23" s="194">
        <v>172908.88889</v>
      </c>
      <c r="U23" s="194">
        <v>172908.88889</v>
      </c>
      <c r="V23" s="194">
        <v>172908.88889</v>
      </c>
      <c r="W23" s="194">
        <v>172908.88889</v>
      </c>
      <c r="X23" s="194">
        <v>279705.55556</v>
      </c>
      <c r="Y23" s="192">
        <v>4577000.0000100015</v>
      </c>
    </row>
    <row r="24" spans="2:25" s="115" customFormat="1" ht="12.75">
      <c r="B24" s="189" t="s">
        <v>129</v>
      </c>
      <c r="C24" s="193">
        <v>267013.96003</v>
      </c>
      <c r="D24" s="194">
        <v>422294.37382</v>
      </c>
      <c r="E24" s="194">
        <v>462429.13225</v>
      </c>
      <c r="F24" s="194">
        <v>343501.23893</v>
      </c>
      <c r="G24" s="194">
        <v>500514.00168</v>
      </c>
      <c r="H24" s="194">
        <v>425695.75903</v>
      </c>
      <c r="I24" s="194">
        <v>533631.52758</v>
      </c>
      <c r="J24" s="194">
        <v>272596.09756</v>
      </c>
      <c r="K24" s="194">
        <v>462705.02436</v>
      </c>
      <c r="L24" s="194">
        <v>665405.06045</v>
      </c>
      <c r="M24" s="194">
        <v>749587.86665</v>
      </c>
      <c r="N24" s="194">
        <v>458227.21017</v>
      </c>
      <c r="O24" s="194">
        <v>450496.64447</v>
      </c>
      <c r="P24" s="194">
        <v>420287.86985</v>
      </c>
      <c r="Q24" s="194">
        <v>718987.97421</v>
      </c>
      <c r="R24" s="194">
        <v>178649.66217</v>
      </c>
      <c r="S24" s="194">
        <v>547695.90179</v>
      </c>
      <c r="T24" s="194">
        <v>216346.38971</v>
      </c>
      <c r="U24" s="194">
        <v>292298.2776</v>
      </c>
      <c r="V24" s="194">
        <v>339219.09299</v>
      </c>
      <c r="W24" s="194">
        <v>418535.07319</v>
      </c>
      <c r="X24" s="194">
        <v>862128.94185</v>
      </c>
      <c r="Y24" s="192">
        <v>10008247.080339998</v>
      </c>
    </row>
    <row r="25" spans="2:25" s="115" customFormat="1" ht="12.75">
      <c r="B25" s="189" t="s">
        <v>130</v>
      </c>
      <c r="C25" s="193">
        <v>845998.09835</v>
      </c>
      <c r="D25" s="194">
        <v>1501157.349</v>
      </c>
      <c r="E25" s="194">
        <v>1438342.0543</v>
      </c>
      <c r="F25" s="194">
        <v>1017778.7002</v>
      </c>
      <c r="G25" s="194">
        <v>1743786.7662</v>
      </c>
      <c r="H25" s="194">
        <v>1094866.3136</v>
      </c>
      <c r="I25" s="194">
        <v>1261091.8213</v>
      </c>
      <c r="J25" s="194">
        <v>564055.70756</v>
      </c>
      <c r="K25" s="194">
        <v>1302968.6845</v>
      </c>
      <c r="L25" s="194">
        <v>1705926.6634</v>
      </c>
      <c r="M25" s="194">
        <v>2423815.7458</v>
      </c>
      <c r="N25" s="194">
        <v>1626617.0124</v>
      </c>
      <c r="O25" s="194">
        <v>1672425.1729</v>
      </c>
      <c r="P25" s="194">
        <v>1349375.0859</v>
      </c>
      <c r="Q25" s="194">
        <v>2463470.5713</v>
      </c>
      <c r="R25" s="194">
        <v>632682.48531</v>
      </c>
      <c r="S25" s="194">
        <v>2311773.7711</v>
      </c>
      <c r="T25" s="194">
        <v>1133666.5092</v>
      </c>
      <c r="U25" s="194">
        <v>1151784.6622</v>
      </c>
      <c r="V25" s="194">
        <v>888985.9803</v>
      </c>
      <c r="W25" s="194">
        <v>1821387.1575</v>
      </c>
      <c r="X25" s="194">
        <v>3345790.4387</v>
      </c>
      <c r="Y25" s="192">
        <v>33297746.75102</v>
      </c>
    </row>
    <row r="26" spans="2:25" s="115" customFormat="1" ht="12.75">
      <c r="B26" s="189" t="s">
        <v>131</v>
      </c>
      <c r="C26" s="193">
        <v>4217568.6464</v>
      </c>
      <c r="D26" s="194">
        <v>9122423.0956</v>
      </c>
      <c r="E26" s="194">
        <v>5903096.0456</v>
      </c>
      <c r="F26" s="194">
        <v>5575571.4993</v>
      </c>
      <c r="G26" s="194">
        <v>6644882.4023</v>
      </c>
      <c r="H26" s="194">
        <v>5160030.7905</v>
      </c>
      <c r="I26" s="194">
        <v>11003812.314</v>
      </c>
      <c r="J26" s="194">
        <v>5560619.6821</v>
      </c>
      <c r="K26" s="194">
        <v>7329170.6264</v>
      </c>
      <c r="L26" s="194">
        <v>10329406.162</v>
      </c>
      <c r="M26" s="194">
        <v>8313504.2882</v>
      </c>
      <c r="N26" s="194">
        <v>5130564.7638</v>
      </c>
      <c r="O26" s="194">
        <v>5582929.4999</v>
      </c>
      <c r="P26" s="194">
        <v>5251597.4021</v>
      </c>
      <c r="Q26" s="194">
        <v>8750239.423</v>
      </c>
      <c r="R26" s="194">
        <v>1740605.4301</v>
      </c>
      <c r="S26" s="194">
        <v>6794953.4186</v>
      </c>
      <c r="T26" s="194">
        <v>2492821.2362</v>
      </c>
      <c r="U26" s="194">
        <v>2740203.4848</v>
      </c>
      <c r="V26" s="194">
        <v>4224136.1197</v>
      </c>
      <c r="W26" s="194">
        <v>4590687.69</v>
      </c>
      <c r="X26" s="194">
        <v>11791064.6</v>
      </c>
      <c r="Y26" s="192">
        <v>138249888.6206</v>
      </c>
    </row>
    <row r="27" spans="2:25" s="115" customFormat="1" ht="12.75">
      <c r="B27" s="189" t="s">
        <v>132</v>
      </c>
      <c r="C27" s="193">
        <v>667240.31637</v>
      </c>
      <c r="D27" s="194">
        <v>1088623.7518</v>
      </c>
      <c r="E27" s="194">
        <v>913661.33524</v>
      </c>
      <c r="F27" s="194">
        <v>625849.3195</v>
      </c>
      <c r="G27" s="194">
        <v>1067027.7633</v>
      </c>
      <c r="H27" s="194">
        <v>892776.40964</v>
      </c>
      <c r="I27" s="194">
        <v>1252067.1206</v>
      </c>
      <c r="J27" s="194">
        <v>627840.64578</v>
      </c>
      <c r="K27" s="194">
        <v>1038216.6744</v>
      </c>
      <c r="L27" s="194">
        <v>1491620.9864</v>
      </c>
      <c r="M27" s="194">
        <v>1123089.2885</v>
      </c>
      <c r="N27" s="194">
        <v>865090.25889</v>
      </c>
      <c r="O27" s="194">
        <v>696328.43186</v>
      </c>
      <c r="P27" s="194">
        <v>644566.53701</v>
      </c>
      <c r="Q27" s="194">
        <v>1480079.3848</v>
      </c>
      <c r="R27" s="194">
        <v>307542.05445</v>
      </c>
      <c r="S27" s="194">
        <v>1200888.9997</v>
      </c>
      <c r="T27" s="194">
        <v>456819.38391</v>
      </c>
      <c r="U27" s="194">
        <v>347557.80025</v>
      </c>
      <c r="V27" s="194">
        <v>629048.78198</v>
      </c>
      <c r="W27" s="194">
        <v>563584.39947</v>
      </c>
      <c r="X27" s="194">
        <v>803090.66606</v>
      </c>
      <c r="Y27" s="192">
        <v>18782610.309910003</v>
      </c>
    </row>
    <row r="28" spans="2:25" s="115" customFormat="1" ht="12.75">
      <c r="B28" s="189" t="s">
        <v>133</v>
      </c>
      <c r="C28" s="193">
        <v>137916.95354</v>
      </c>
      <c r="D28" s="194">
        <v>260378.37784</v>
      </c>
      <c r="E28" s="194">
        <v>269718.43483</v>
      </c>
      <c r="F28" s="194">
        <v>170684.00808</v>
      </c>
      <c r="G28" s="194">
        <v>308550.97406</v>
      </c>
      <c r="H28" s="194">
        <v>252391.8589</v>
      </c>
      <c r="I28" s="194">
        <v>220458.09274</v>
      </c>
      <c r="J28" s="194">
        <v>141479.70937</v>
      </c>
      <c r="K28" s="194">
        <v>260043.02861</v>
      </c>
      <c r="L28" s="194">
        <v>380679.10599</v>
      </c>
      <c r="M28" s="194">
        <v>448546.06977</v>
      </c>
      <c r="N28" s="194">
        <v>299309.61953</v>
      </c>
      <c r="O28" s="194">
        <v>291051.08966</v>
      </c>
      <c r="P28" s="194">
        <v>243056.12888</v>
      </c>
      <c r="Q28" s="194">
        <v>494447.81337</v>
      </c>
      <c r="R28" s="194">
        <v>124230.70008</v>
      </c>
      <c r="S28" s="194">
        <v>403835.98136</v>
      </c>
      <c r="T28" s="194">
        <v>176333.05622</v>
      </c>
      <c r="U28" s="194">
        <v>187555.15158</v>
      </c>
      <c r="V28" s="194">
        <v>157806.86546</v>
      </c>
      <c r="W28" s="194">
        <v>260219.1968</v>
      </c>
      <c r="X28" s="194">
        <v>609263.02168</v>
      </c>
      <c r="Y28" s="192">
        <v>6097955.23835</v>
      </c>
    </row>
    <row r="29" spans="2:25" s="115" customFormat="1" ht="12.75">
      <c r="B29" s="189" t="s">
        <v>134</v>
      </c>
      <c r="C29" s="193">
        <v>2826374.9006</v>
      </c>
      <c r="D29" s="194">
        <v>4947808.5026</v>
      </c>
      <c r="E29" s="194">
        <v>4671490.5366</v>
      </c>
      <c r="F29" s="194">
        <v>3850959.9839</v>
      </c>
      <c r="G29" s="194">
        <v>6211310.2869</v>
      </c>
      <c r="H29" s="194">
        <v>5650371.919</v>
      </c>
      <c r="I29" s="194">
        <v>5412785.2198</v>
      </c>
      <c r="J29" s="194">
        <v>3060414.9281</v>
      </c>
      <c r="K29" s="194">
        <v>4995406.4486</v>
      </c>
      <c r="L29" s="194">
        <v>7570491.6003</v>
      </c>
      <c r="M29" s="194">
        <v>9829600.5483</v>
      </c>
      <c r="N29" s="194">
        <v>5674594.0744</v>
      </c>
      <c r="O29" s="194">
        <v>5735411.433</v>
      </c>
      <c r="P29" s="194">
        <v>5178906.4047</v>
      </c>
      <c r="Q29" s="194">
        <v>9493754.9225</v>
      </c>
      <c r="R29" s="194">
        <v>2410970.9806</v>
      </c>
      <c r="S29" s="194">
        <v>7276843.3069</v>
      </c>
      <c r="T29" s="194">
        <v>2797074.5562</v>
      </c>
      <c r="U29" s="194">
        <v>3700468.2562</v>
      </c>
      <c r="V29" s="194">
        <v>3705183.7174</v>
      </c>
      <c r="W29" s="194">
        <v>6030712.1531</v>
      </c>
      <c r="X29" s="194">
        <v>14603380.32</v>
      </c>
      <c r="Y29" s="192">
        <v>125634314.99969998</v>
      </c>
    </row>
    <row r="30" spans="2:25" s="115" customFormat="1" ht="12.75">
      <c r="B30" s="189" t="s">
        <v>135</v>
      </c>
      <c r="C30" s="193">
        <v>113042.61514</v>
      </c>
      <c r="D30" s="194">
        <v>199709.6209</v>
      </c>
      <c r="E30" s="194">
        <v>188626.5406</v>
      </c>
      <c r="F30" s="194">
        <v>152268.75288</v>
      </c>
      <c r="G30" s="194">
        <v>244388.22581</v>
      </c>
      <c r="H30" s="194">
        <v>220548.69423</v>
      </c>
      <c r="I30" s="194">
        <v>218725.20025</v>
      </c>
      <c r="J30" s="194">
        <v>126487.63056</v>
      </c>
      <c r="K30" s="194">
        <v>198620.72878</v>
      </c>
      <c r="L30" s="194">
        <v>300636.30953</v>
      </c>
      <c r="M30" s="194">
        <v>394445.16657</v>
      </c>
      <c r="N30" s="194">
        <v>225406.67434</v>
      </c>
      <c r="O30" s="194">
        <v>226557.6173</v>
      </c>
      <c r="P30" s="194">
        <v>203708.89748</v>
      </c>
      <c r="Q30" s="194">
        <v>371144.07612</v>
      </c>
      <c r="R30" s="194">
        <v>94955.796717</v>
      </c>
      <c r="S30" s="194">
        <v>283632.37831</v>
      </c>
      <c r="T30" s="194">
        <v>111317.20152</v>
      </c>
      <c r="U30" s="194">
        <v>144966.77041</v>
      </c>
      <c r="V30" s="194">
        <v>148633.77476</v>
      </c>
      <c r="W30" s="194">
        <v>231916.0074</v>
      </c>
      <c r="X30" s="194">
        <v>576818.58402</v>
      </c>
      <c r="Y30" s="192">
        <v>4976557.263627</v>
      </c>
    </row>
    <row r="31" spans="2:25" s="115" customFormat="1" ht="12.75">
      <c r="B31" s="189" t="s">
        <v>136</v>
      </c>
      <c r="C31" s="193">
        <v>53323.014031</v>
      </c>
      <c r="D31" s="194">
        <v>78811.541546</v>
      </c>
      <c r="E31" s="194">
        <v>98023.043629</v>
      </c>
      <c r="F31" s="194">
        <v>75894.943871</v>
      </c>
      <c r="G31" s="194">
        <v>93140.912737</v>
      </c>
      <c r="H31" s="194">
        <v>83186.43806</v>
      </c>
      <c r="I31" s="194">
        <v>94535.807277</v>
      </c>
      <c r="J31" s="194">
        <v>47806.840166</v>
      </c>
      <c r="K31" s="194">
        <v>87751.547466</v>
      </c>
      <c r="L31" s="194">
        <v>135812.00482</v>
      </c>
      <c r="M31" s="194">
        <v>160032.44639</v>
      </c>
      <c r="N31" s="194">
        <v>100242.19403</v>
      </c>
      <c r="O31" s="194">
        <v>92443.465466</v>
      </c>
      <c r="P31" s="194">
        <v>80460.053276</v>
      </c>
      <c r="Q31" s="194">
        <v>165802.23744</v>
      </c>
      <c r="R31" s="194">
        <v>38740.025652</v>
      </c>
      <c r="S31" s="194">
        <v>112542.62771</v>
      </c>
      <c r="T31" s="194">
        <v>51547.693707</v>
      </c>
      <c r="U31" s="194">
        <v>60994.934005</v>
      </c>
      <c r="V31" s="194">
        <v>59536.635167</v>
      </c>
      <c r="W31" s="194">
        <v>89590.272088</v>
      </c>
      <c r="X31" s="194">
        <v>177468.62815</v>
      </c>
      <c r="Y31" s="192">
        <v>2037687.3066839997</v>
      </c>
    </row>
    <row r="32" spans="2:25" s="115" customFormat="1" ht="12.75">
      <c r="B32" s="189" t="s">
        <v>137</v>
      </c>
      <c r="C32" s="193">
        <v>86667.421118</v>
      </c>
      <c r="D32" s="194">
        <v>220914.15937</v>
      </c>
      <c r="E32" s="194">
        <v>258795.50179</v>
      </c>
      <c r="F32" s="194">
        <v>103123.26057</v>
      </c>
      <c r="G32" s="194">
        <v>21941.11927</v>
      </c>
      <c r="H32" s="194">
        <v>0</v>
      </c>
      <c r="I32" s="194">
        <v>0</v>
      </c>
      <c r="J32" s="194">
        <v>141684.77769</v>
      </c>
      <c r="K32" s="194">
        <v>134937.88351</v>
      </c>
      <c r="L32" s="194">
        <v>97637.980753</v>
      </c>
      <c r="M32" s="194">
        <v>85570.365154</v>
      </c>
      <c r="N32" s="194">
        <v>31814.622942</v>
      </c>
      <c r="O32" s="194">
        <v>25780.815143</v>
      </c>
      <c r="P32" s="194">
        <v>43882.238541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26329.343124</v>
      </c>
      <c r="Y32" s="192">
        <v>1279079.4889749999</v>
      </c>
    </row>
    <row r="33" spans="2:25" s="115" customFormat="1" ht="12.75">
      <c r="B33" s="189" t="s">
        <v>138</v>
      </c>
      <c r="C33" s="193">
        <v>1132290.881</v>
      </c>
      <c r="D33" s="194">
        <v>1705868.8014</v>
      </c>
      <c r="E33" s="194">
        <v>1597989.3935</v>
      </c>
      <c r="F33" s="194">
        <v>1293671.1998</v>
      </c>
      <c r="G33" s="194">
        <v>2099680.6324</v>
      </c>
      <c r="H33" s="194">
        <v>1894235.5816</v>
      </c>
      <c r="I33" s="194">
        <v>1875576.5572</v>
      </c>
      <c r="J33" s="194">
        <v>1048151.732</v>
      </c>
      <c r="K33" s="194">
        <v>1890147.0285</v>
      </c>
      <c r="L33" s="194">
        <v>2583348.0508</v>
      </c>
      <c r="M33" s="194">
        <v>3236569.3491</v>
      </c>
      <c r="N33" s="194">
        <v>1912364.2531</v>
      </c>
      <c r="O33" s="194">
        <v>1890486.6684</v>
      </c>
      <c r="P33" s="194">
        <v>1712621.9323</v>
      </c>
      <c r="Q33" s="194">
        <v>3179626.3892</v>
      </c>
      <c r="R33" s="194">
        <v>796975.15641</v>
      </c>
      <c r="S33" s="194">
        <v>2447352.7847</v>
      </c>
      <c r="T33" s="194">
        <v>939979.54527</v>
      </c>
      <c r="U33" s="194">
        <v>1204103.4743</v>
      </c>
      <c r="V33" s="194">
        <v>1248832.782</v>
      </c>
      <c r="W33" s="194">
        <v>1997794.2307</v>
      </c>
      <c r="X33" s="194">
        <v>4689720.1566</v>
      </c>
      <c r="Y33" s="192">
        <v>42377386.580280006</v>
      </c>
    </row>
    <row r="34" spans="2:25" s="115" customFormat="1" ht="12.75">
      <c r="B34" s="189" t="s">
        <v>139</v>
      </c>
      <c r="C34" s="193">
        <v>789644.49312</v>
      </c>
      <c r="D34" s="194">
        <v>1189362.5387</v>
      </c>
      <c r="E34" s="194">
        <v>1127858.3875</v>
      </c>
      <c r="F34" s="194">
        <v>970282.5518</v>
      </c>
      <c r="G34" s="194">
        <v>1465233.2806</v>
      </c>
      <c r="H34" s="194">
        <v>1273168.8604</v>
      </c>
      <c r="I34" s="194">
        <v>1385537.7759</v>
      </c>
      <c r="J34" s="194">
        <v>820117.45363</v>
      </c>
      <c r="K34" s="194">
        <v>1223024.7786</v>
      </c>
      <c r="L34" s="194">
        <v>1904838.6131</v>
      </c>
      <c r="M34" s="194">
        <v>2311642.5175</v>
      </c>
      <c r="N34" s="194">
        <v>1308638.4817</v>
      </c>
      <c r="O34" s="194">
        <v>1353378.9562</v>
      </c>
      <c r="P34" s="194">
        <v>1284858.3853</v>
      </c>
      <c r="Q34" s="194">
        <v>2139408.2947</v>
      </c>
      <c r="R34" s="194">
        <v>557586.37595</v>
      </c>
      <c r="S34" s="194">
        <v>1636862.7284</v>
      </c>
      <c r="T34" s="194">
        <v>640548.44789</v>
      </c>
      <c r="U34" s="194">
        <v>840483.22814</v>
      </c>
      <c r="V34" s="194">
        <v>1008225.94</v>
      </c>
      <c r="W34" s="194">
        <v>1462117.7577</v>
      </c>
      <c r="X34" s="194">
        <v>3496397.8387</v>
      </c>
      <c r="Y34" s="192">
        <v>30189217.68553</v>
      </c>
    </row>
    <row r="35" spans="2:25" s="115" customFormat="1" ht="12.75">
      <c r="B35" s="189" t="s">
        <v>140</v>
      </c>
      <c r="C35" s="193">
        <v>2125965.9563</v>
      </c>
      <c r="D35" s="194">
        <v>4522929.6479</v>
      </c>
      <c r="E35" s="194">
        <v>2552111.9681</v>
      </c>
      <c r="F35" s="194">
        <v>2440178.4314</v>
      </c>
      <c r="G35" s="194">
        <v>3347915.9161</v>
      </c>
      <c r="H35" s="194">
        <v>3042259.6809</v>
      </c>
      <c r="I35" s="194">
        <v>5244370.5392</v>
      </c>
      <c r="J35" s="194">
        <v>2477327.4359</v>
      </c>
      <c r="K35" s="194">
        <v>3114750.22</v>
      </c>
      <c r="L35" s="194">
        <v>4854917.9921</v>
      </c>
      <c r="M35" s="194">
        <v>5105990.2656</v>
      </c>
      <c r="N35" s="194">
        <v>3198386.4063</v>
      </c>
      <c r="O35" s="194">
        <v>3082385.8521</v>
      </c>
      <c r="P35" s="194">
        <v>2711410.0367</v>
      </c>
      <c r="Q35" s="194">
        <v>4993579.9851</v>
      </c>
      <c r="R35" s="194">
        <v>1240960.5543</v>
      </c>
      <c r="S35" s="194">
        <v>3796862.2934</v>
      </c>
      <c r="T35" s="194">
        <v>1442217.1964</v>
      </c>
      <c r="U35" s="194">
        <v>1897523.7602</v>
      </c>
      <c r="V35" s="194">
        <v>2148937.012</v>
      </c>
      <c r="W35" s="194">
        <v>3124313.1278</v>
      </c>
      <c r="X35" s="194">
        <v>7692250.8078</v>
      </c>
      <c r="Y35" s="192">
        <v>74157545.0856</v>
      </c>
    </row>
    <row r="36" spans="2:25" s="115" customFormat="1" ht="12.75">
      <c r="B36" s="189" t="s">
        <v>141</v>
      </c>
      <c r="C36" s="193">
        <v>834805.33227</v>
      </c>
      <c r="D36" s="194">
        <v>1365424.5464</v>
      </c>
      <c r="E36" s="194">
        <v>1282797.5626</v>
      </c>
      <c r="F36" s="194">
        <v>1070174.0242</v>
      </c>
      <c r="G36" s="194">
        <v>1713112.5894</v>
      </c>
      <c r="H36" s="194">
        <v>1006594.2879</v>
      </c>
      <c r="I36" s="194">
        <v>1437964.9616</v>
      </c>
      <c r="J36" s="194">
        <v>762726.4741</v>
      </c>
      <c r="K36" s="194">
        <v>1352766.7957</v>
      </c>
      <c r="L36" s="194">
        <v>1645471.2185</v>
      </c>
      <c r="M36" s="194">
        <v>3422632.4462</v>
      </c>
      <c r="N36" s="194">
        <v>830657.99339</v>
      </c>
      <c r="O36" s="194">
        <v>1047586.4863</v>
      </c>
      <c r="P36" s="194">
        <v>899088.27693</v>
      </c>
      <c r="Q36" s="194">
        <v>2817270.9768</v>
      </c>
      <c r="R36" s="194">
        <v>274978.72216</v>
      </c>
      <c r="S36" s="194">
        <v>1687760.7151</v>
      </c>
      <c r="T36" s="194">
        <v>877009.95889</v>
      </c>
      <c r="U36" s="194">
        <v>610093.88445</v>
      </c>
      <c r="V36" s="194">
        <v>965444.47386</v>
      </c>
      <c r="W36" s="194">
        <v>2231418.2734</v>
      </c>
      <c r="X36" s="194">
        <v>5091070.5829</v>
      </c>
      <c r="Y36" s="192">
        <v>33226850.583049998</v>
      </c>
    </row>
    <row r="37" spans="2:25" s="115" customFormat="1" ht="12.75">
      <c r="B37" s="189" t="s">
        <v>142</v>
      </c>
      <c r="C37" s="193">
        <v>876558.95453</v>
      </c>
      <c r="D37" s="194">
        <v>1285085.7002</v>
      </c>
      <c r="E37" s="194">
        <v>1346884.4169</v>
      </c>
      <c r="F37" s="194">
        <v>1061567.932</v>
      </c>
      <c r="G37" s="194">
        <v>2009039.0526</v>
      </c>
      <c r="H37" s="194">
        <v>1717527.8047</v>
      </c>
      <c r="I37" s="194">
        <v>1440550.4237</v>
      </c>
      <c r="J37" s="194">
        <v>982286.87952</v>
      </c>
      <c r="K37" s="194">
        <v>1530880.789</v>
      </c>
      <c r="L37" s="194">
        <v>2696389.6951</v>
      </c>
      <c r="M37" s="194">
        <v>2747526.2718</v>
      </c>
      <c r="N37" s="194">
        <v>2134542.5669</v>
      </c>
      <c r="O37" s="194">
        <v>1707640.01</v>
      </c>
      <c r="P37" s="194">
        <v>1895388.9788</v>
      </c>
      <c r="Q37" s="194">
        <v>3747652.8773</v>
      </c>
      <c r="R37" s="194">
        <v>949704.80912</v>
      </c>
      <c r="S37" s="194">
        <v>3094045.8232</v>
      </c>
      <c r="T37" s="194">
        <v>1211463.3254</v>
      </c>
      <c r="U37" s="194">
        <v>1203898.5668</v>
      </c>
      <c r="V37" s="194">
        <v>866820.07242</v>
      </c>
      <c r="W37" s="194">
        <v>1487755.7086</v>
      </c>
      <c r="X37" s="194">
        <v>3270030.6989</v>
      </c>
      <c r="Y37" s="192">
        <v>39263241.357489996</v>
      </c>
    </row>
    <row r="38" spans="2:25" s="115" customFormat="1" ht="12.75">
      <c r="B38" s="189" t="s">
        <v>143</v>
      </c>
      <c r="C38" s="193">
        <v>1206129.632</v>
      </c>
      <c r="D38" s="194">
        <v>2111432.0139</v>
      </c>
      <c r="E38" s="194">
        <v>1993515.8498</v>
      </c>
      <c r="F38" s="194">
        <v>1643361.9429</v>
      </c>
      <c r="G38" s="194">
        <v>2650619.8413</v>
      </c>
      <c r="H38" s="194">
        <v>2411244.5245</v>
      </c>
      <c r="I38" s="194">
        <v>2309856.5742</v>
      </c>
      <c r="J38" s="194">
        <v>1306004.0726</v>
      </c>
      <c r="K38" s="194">
        <v>2131744.0019</v>
      </c>
      <c r="L38" s="194">
        <v>3230638.0324</v>
      </c>
      <c r="M38" s="194">
        <v>4194692.1087</v>
      </c>
      <c r="N38" s="194">
        <v>2421581.1077</v>
      </c>
      <c r="O38" s="194">
        <v>2447534.3591</v>
      </c>
      <c r="P38" s="194">
        <v>2210050.9294</v>
      </c>
      <c r="Q38" s="194">
        <v>4051373.0603</v>
      </c>
      <c r="R38" s="194">
        <v>1028859.8094</v>
      </c>
      <c r="S38" s="194">
        <v>3105326.3096</v>
      </c>
      <c r="T38" s="194">
        <v>1193625.978</v>
      </c>
      <c r="U38" s="194">
        <v>1579140.9749</v>
      </c>
      <c r="V38" s="194">
        <v>1581153.2548</v>
      </c>
      <c r="W38" s="194">
        <v>2573551.2399</v>
      </c>
      <c r="X38" s="194">
        <v>6231858.9539</v>
      </c>
      <c r="Y38" s="192">
        <v>53613294.571200006</v>
      </c>
    </row>
    <row r="39" spans="2:25" s="115" customFormat="1" ht="12.75">
      <c r="B39" s="189" t="s">
        <v>144</v>
      </c>
      <c r="C39" s="193">
        <v>1253080.2972</v>
      </c>
      <c r="D39" s="194">
        <v>2193623.1275</v>
      </c>
      <c r="E39" s="194">
        <v>2071116.8744</v>
      </c>
      <c r="F39" s="194">
        <v>1707332.626</v>
      </c>
      <c r="G39" s="194">
        <v>2753799.7662</v>
      </c>
      <c r="H39" s="194">
        <v>2505106.3545</v>
      </c>
      <c r="I39" s="194">
        <v>2399771.7042</v>
      </c>
      <c r="J39" s="194">
        <v>1356842.5218</v>
      </c>
      <c r="K39" s="194">
        <v>2214725.7945</v>
      </c>
      <c r="L39" s="194">
        <v>3356396.1605</v>
      </c>
      <c r="M39" s="194">
        <v>4357977.6957</v>
      </c>
      <c r="N39" s="194">
        <v>2515845.3069</v>
      </c>
      <c r="O39" s="194">
        <v>2542808.8332</v>
      </c>
      <c r="P39" s="194">
        <v>2296080.9535</v>
      </c>
      <c r="Q39" s="194">
        <v>4209079.7075</v>
      </c>
      <c r="R39" s="194">
        <v>1068909.9427</v>
      </c>
      <c r="S39" s="194">
        <v>3226206.4639</v>
      </c>
      <c r="T39" s="194">
        <v>1240089.9171</v>
      </c>
      <c r="U39" s="194">
        <v>1640611.7466</v>
      </c>
      <c r="V39" s="194">
        <v>1642702.358</v>
      </c>
      <c r="W39" s="194">
        <v>2673731.1372</v>
      </c>
      <c r="X39" s="194">
        <v>6474444.7554</v>
      </c>
      <c r="Y39" s="192">
        <v>55700284.0445</v>
      </c>
    </row>
    <row r="40" spans="2:25" s="115" customFormat="1" ht="12.75">
      <c r="B40" s="189" t="s">
        <v>145</v>
      </c>
      <c r="C40" s="193">
        <v>3161258.6546</v>
      </c>
      <c r="D40" s="194">
        <v>5376715.6172</v>
      </c>
      <c r="E40" s="194">
        <v>5138927.3026</v>
      </c>
      <c r="F40" s="194">
        <v>4255036.1018</v>
      </c>
      <c r="G40" s="194">
        <v>6545956.296</v>
      </c>
      <c r="H40" s="194">
        <v>6029780.7604</v>
      </c>
      <c r="I40" s="194">
        <v>5779878.0644</v>
      </c>
      <c r="J40" s="194">
        <v>3222431.7252</v>
      </c>
      <c r="K40" s="194">
        <v>5416481.6884</v>
      </c>
      <c r="L40" s="194">
        <v>8192479.3075</v>
      </c>
      <c r="M40" s="194">
        <v>10360636.423</v>
      </c>
      <c r="N40" s="194">
        <v>6249005.5624</v>
      </c>
      <c r="O40" s="194">
        <v>6068145.1079</v>
      </c>
      <c r="P40" s="194">
        <v>5319007.4409</v>
      </c>
      <c r="Q40" s="194">
        <v>10482522.24</v>
      </c>
      <c r="R40" s="194">
        <v>2655723.5292</v>
      </c>
      <c r="S40" s="194">
        <v>8034316.0899</v>
      </c>
      <c r="T40" s="194">
        <v>3214632.3713</v>
      </c>
      <c r="U40" s="194">
        <v>3951837.8528</v>
      </c>
      <c r="V40" s="194">
        <v>3795173.4139</v>
      </c>
      <c r="W40" s="194">
        <v>6385294.2103</v>
      </c>
      <c r="X40" s="194">
        <v>14808239.102</v>
      </c>
      <c r="Y40" s="192">
        <v>134443478.8617</v>
      </c>
    </row>
    <row r="41" spans="2:25" s="115" customFormat="1" ht="12.75">
      <c r="B41" s="189" t="s">
        <v>146</v>
      </c>
      <c r="C41" s="193">
        <v>2074224.6373</v>
      </c>
      <c r="D41" s="194">
        <v>3654624.5397</v>
      </c>
      <c r="E41" s="194">
        <v>3319583.9133</v>
      </c>
      <c r="F41" s="194">
        <v>2964692.7727</v>
      </c>
      <c r="G41" s="194">
        <v>4231067.9857</v>
      </c>
      <c r="H41" s="194">
        <v>3773556.7783</v>
      </c>
      <c r="I41" s="194">
        <v>3925969.7501</v>
      </c>
      <c r="J41" s="194">
        <v>2158258.3048</v>
      </c>
      <c r="K41" s="194">
        <v>3613116.7929</v>
      </c>
      <c r="L41" s="194">
        <v>5452328.2887</v>
      </c>
      <c r="M41" s="194">
        <v>6699775.2572</v>
      </c>
      <c r="N41" s="194">
        <v>4151966.2812</v>
      </c>
      <c r="O41" s="194">
        <v>4004395.5962</v>
      </c>
      <c r="P41" s="194">
        <v>3590376.4333</v>
      </c>
      <c r="Q41" s="194">
        <v>7056810.9462</v>
      </c>
      <c r="R41" s="194">
        <v>1756327.4046</v>
      </c>
      <c r="S41" s="194">
        <v>5367326.7782</v>
      </c>
      <c r="T41" s="194">
        <v>2091837.7752</v>
      </c>
      <c r="U41" s="194">
        <v>2721300.9282</v>
      </c>
      <c r="V41" s="194">
        <v>2348253.0529</v>
      </c>
      <c r="W41" s="194">
        <v>4363378.4057</v>
      </c>
      <c r="X41" s="194">
        <v>9561959.3076</v>
      </c>
      <c r="Y41" s="192">
        <v>88881131.93</v>
      </c>
    </row>
    <row r="42" spans="2:25" s="115" customFormat="1" ht="12.75">
      <c r="B42" s="189" t="s">
        <v>147</v>
      </c>
      <c r="C42" s="193">
        <v>604558.14209</v>
      </c>
      <c r="D42" s="194">
        <v>1063704.0364</v>
      </c>
      <c r="E42" s="194">
        <v>990768.76077</v>
      </c>
      <c r="F42" s="194">
        <v>780865.17327</v>
      </c>
      <c r="G42" s="194">
        <v>1194189.335</v>
      </c>
      <c r="H42" s="194">
        <v>1068483.0794</v>
      </c>
      <c r="I42" s="194">
        <v>1124849.4667</v>
      </c>
      <c r="J42" s="194">
        <v>626866.8717</v>
      </c>
      <c r="K42" s="194">
        <v>1053009.0921</v>
      </c>
      <c r="L42" s="194">
        <v>1512988.2266</v>
      </c>
      <c r="M42" s="194">
        <v>1969884.2604</v>
      </c>
      <c r="N42" s="194">
        <v>1149615.3985</v>
      </c>
      <c r="O42" s="194">
        <v>1112800.9441</v>
      </c>
      <c r="P42" s="194">
        <v>999133.03073</v>
      </c>
      <c r="Q42" s="194">
        <v>1895772.1155</v>
      </c>
      <c r="R42" s="194">
        <v>476727.91452</v>
      </c>
      <c r="S42" s="194">
        <v>1396112.0152</v>
      </c>
      <c r="T42" s="194">
        <v>570138.64665</v>
      </c>
      <c r="U42" s="194">
        <v>724130.31892</v>
      </c>
      <c r="V42" s="194">
        <v>731390.18565</v>
      </c>
      <c r="W42" s="194">
        <v>1155104.1636</v>
      </c>
      <c r="X42" s="194">
        <v>2736877.6651</v>
      </c>
      <c r="Y42" s="192">
        <v>24937968.842900004</v>
      </c>
    </row>
    <row r="43" spans="2:25" s="115" customFormat="1" ht="12.75">
      <c r="B43" s="189" t="s">
        <v>148</v>
      </c>
      <c r="C43" s="193">
        <v>638553.63354</v>
      </c>
      <c r="D43" s="194">
        <v>1197949.6451</v>
      </c>
      <c r="E43" s="194">
        <v>1134881.9523</v>
      </c>
      <c r="F43" s="194">
        <v>830022.37702</v>
      </c>
      <c r="G43" s="194">
        <v>1104942.9939</v>
      </c>
      <c r="H43" s="194">
        <v>1358713.3158</v>
      </c>
      <c r="I43" s="194">
        <v>1189465.878</v>
      </c>
      <c r="J43" s="194">
        <v>929962.02917</v>
      </c>
      <c r="K43" s="194">
        <v>1267731.1237</v>
      </c>
      <c r="L43" s="194">
        <v>2250916.7903</v>
      </c>
      <c r="M43" s="194">
        <v>3855854.1624</v>
      </c>
      <c r="N43" s="194">
        <v>1443616.6123</v>
      </c>
      <c r="O43" s="194">
        <v>1254342.5698</v>
      </c>
      <c r="P43" s="194">
        <v>1022452.6308</v>
      </c>
      <c r="Q43" s="194">
        <v>2140879.1723</v>
      </c>
      <c r="R43" s="194">
        <v>629461.88956</v>
      </c>
      <c r="S43" s="194">
        <v>1533009.8785</v>
      </c>
      <c r="T43" s="194">
        <v>910338.95595</v>
      </c>
      <c r="U43" s="194">
        <v>921323.79046</v>
      </c>
      <c r="V43" s="194">
        <v>819368.68042</v>
      </c>
      <c r="W43" s="194">
        <v>1746492.2482</v>
      </c>
      <c r="X43" s="194">
        <v>4179570.1733</v>
      </c>
      <c r="Y43" s="192">
        <v>32359850.50282</v>
      </c>
    </row>
    <row r="44" spans="2:25" s="115" customFormat="1" ht="12.75">
      <c r="B44" s="189" t="s">
        <v>149</v>
      </c>
      <c r="C44" s="193">
        <v>1789.3478313</v>
      </c>
      <c r="D44" s="194">
        <v>66137.856537</v>
      </c>
      <c r="E44" s="194">
        <v>21317.143839</v>
      </c>
      <c r="F44" s="194">
        <v>0</v>
      </c>
      <c r="G44" s="194">
        <v>0</v>
      </c>
      <c r="H44" s="194">
        <v>0</v>
      </c>
      <c r="I44" s="194">
        <v>39370.653261</v>
      </c>
      <c r="J44" s="194">
        <v>7230.4055184</v>
      </c>
      <c r="K44" s="194">
        <v>0</v>
      </c>
      <c r="L44" s="194">
        <v>0</v>
      </c>
      <c r="M44" s="194">
        <v>0</v>
      </c>
      <c r="N44" s="194">
        <v>0</v>
      </c>
      <c r="O44" s="194">
        <v>0</v>
      </c>
      <c r="P44" s="194">
        <v>0</v>
      </c>
      <c r="Q44" s="194">
        <v>0</v>
      </c>
      <c r="R44" s="194">
        <v>0</v>
      </c>
      <c r="S44" s="194">
        <v>0</v>
      </c>
      <c r="T44" s="194">
        <v>0</v>
      </c>
      <c r="U44" s="194">
        <v>0</v>
      </c>
      <c r="V44" s="194">
        <v>112991.96451</v>
      </c>
      <c r="W44" s="194">
        <v>897290.42427</v>
      </c>
      <c r="X44" s="194">
        <v>165668.20424</v>
      </c>
      <c r="Y44" s="192">
        <v>1311796.0000067</v>
      </c>
    </row>
    <row r="45" spans="2:25" s="115" customFormat="1" ht="12.75">
      <c r="B45" s="189" t="s">
        <v>150</v>
      </c>
      <c r="C45" s="193">
        <v>0</v>
      </c>
      <c r="D45" s="194">
        <v>1007092.536</v>
      </c>
      <c r="E45" s="194">
        <v>299123.464</v>
      </c>
      <c r="F45" s="194">
        <v>0</v>
      </c>
      <c r="G45" s="194">
        <v>0</v>
      </c>
      <c r="H45" s="194">
        <v>0</v>
      </c>
      <c r="I45" s="194">
        <v>579683.328</v>
      </c>
      <c r="J45" s="194">
        <v>0</v>
      </c>
      <c r="K45" s="194">
        <v>1030262</v>
      </c>
      <c r="L45" s="194">
        <v>144920.832</v>
      </c>
      <c r="M45" s="194">
        <v>0</v>
      </c>
      <c r="N45" s="194">
        <v>0</v>
      </c>
      <c r="O45" s="194">
        <v>0</v>
      </c>
      <c r="P45" s="194">
        <v>0</v>
      </c>
      <c r="Q45" s="194">
        <v>50278.656</v>
      </c>
      <c r="R45" s="194">
        <v>39434.24</v>
      </c>
      <c r="S45" s="194">
        <v>0</v>
      </c>
      <c r="T45" s="194">
        <v>30561.536</v>
      </c>
      <c r="U45" s="194">
        <v>30561.536</v>
      </c>
      <c r="V45" s="194">
        <v>110415.872</v>
      </c>
      <c r="W45" s="194">
        <v>0</v>
      </c>
      <c r="X45" s="194">
        <v>0</v>
      </c>
      <c r="Y45" s="192">
        <v>3322333.9999999995</v>
      </c>
    </row>
    <row r="46" spans="2:25" s="115" customFormat="1" ht="12.75">
      <c r="B46" s="189" t="s">
        <v>151</v>
      </c>
      <c r="C46" s="193">
        <v>1201174.6523</v>
      </c>
      <c r="D46" s="194">
        <v>2491083.2135</v>
      </c>
      <c r="E46" s="194">
        <v>2358049.1409</v>
      </c>
      <c r="F46" s="194">
        <v>1615627.3649</v>
      </c>
      <c r="G46" s="194">
        <v>2494316.3218</v>
      </c>
      <c r="H46" s="194">
        <v>2072633.6898</v>
      </c>
      <c r="I46" s="194">
        <v>2119841.7386</v>
      </c>
      <c r="J46" s="194">
        <v>1342576.5733</v>
      </c>
      <c r="K46" s="194">
        <v>2290841.665</v>
      </c>
      <c r="L46" s="194">
        <v>3003336.3481</v>
      </c>
      <c r="M46" s="194">
        <v>3738705.1793</v>
      </c>
      <c r="N46" s="194">
        <v>2240824.0269</v>
      </c>
      <c r="O46" s="194">
        <v>2319059.4109</v>
      </c>
      <c r="P46" s="194">
        <v>2027525.9927</v>
      </c>
      <c r="Q46" s="194">
        <v>3706359.9609</v>
      </c>
      <c r="R46" s="194">
        <v>952589.69118</v>
      </c>
      <c r="S46" s="194">
        <v>2942686.4242</v>
      </c>
      <c r="T46" s="194">
        <v>1211156.0509</v>
      </c>
      <c r="U46" s="194">
        <v>1431782.0864</v>
      </c>
      <c r="V46" s="194">
        <v>1365278.3469</v>
      </c>
      <c r="W46" s="194">
        <v>2197738.5679</v>
      </c>
      <c r="X46" s="194">
        <v>5625090.8011</v>
      </c>
      <c r="Y46" s="192">
        <v>50748277.24748</v>
      </c>
    </row>
    <row r="47" spans="2:25" s="115" customFormat="1" ht="12.75">
      <c r="B47" s="189" t="s">
        <v>152</v>
      </c>
      <c r="C47" s="193">
        <v>268390.31275</v>
      </c>
      <c r="D47" s="194">
        <v>575159.22167</v>
      </c>
      <c r="E47" s="194">
        <v>515134.08969</v>
      </c>
      <c r="F47" s="194">
        <v>402337.00787</v>
      </c>
      <c r="G47" s="194">
        <v>501735.56598</v>
      </c>
      <c r="H47" s="194">
        <v>452575.85997</v>
      </c>
      <c r="I47" s="194">
        <v>568704.84151</v>
      </c>
      <c r="J47" s="194">
        <v>322163.35142</v>
      </c>
      <c r="K47" s="194">
        <v>533042.86702</v>
      </c>
      <c r="L47" s="194">
        <v>708442.77625</v>
      </c>
      <c r="M47" s="194">
        <v>847454.03263</v>
      </c>
      <c r="N47" s="194">
        <v>486183.07975</v>
      </c>
      <c r="O47" s="194">
        <v>493977.40978</v>
      </c>
      <c r="P47" s="194">
        <v>439336.33701</v>
      </c>
      <c r="Q47" s="194">
        <v>820728.78335</v>
      </c>
      <c r="R47" s="194">
        <v>213196.15526</v>
      </c>
      <c r="S47" s="194">
        <v>595266.05779</v>
      </c>
      <c r="T47" s="194">
        <v>259988.49546</v>
      </c>
      <c r="U47" s="194">
        <v>311629.61477</v>
      </c>
      <c r="V47" s="194">
        <v>335415.64676</v>
      </c>
      <c r="W47" s="194">
        <v>515548.65198</v>
      </c>
      <c r="X47" s="194">
        <v>1220322.7285</v>
      </c>
      <c r="Y47" s="192">
        <v>11386732.887170002</v>
      </c>
    </row>
    <row r="48" spans="2:25" s="115" customFormat="1" ht="12.75">
      <c r="B48" s="189" t="s">
        <v>153</v>
      </c>
      <c r="C48" s="193">
        <v>2275995.8364</v>
      </c>
      <c r="D48" s="194">
        <v>4785984.6088</v>
      </c>
      <c r="E48" s="194">
        <v>4304158.5664</v>
      </c>
      <c r="F48" s="194">
        <v>3213795.0205</v>
      </c>
      <c r="G48" s="194">
        <v>4580693.2296</v>
      </c>
      <c r="H48" s="194">
        <v>3941707.3515</v>
      </c>
      <c r="I48" s="194">
        <v>4321761.113</v>
      </c>
      <c r="J48" s="194">
        <v>2646401.7899</v>
      </c>
      <c r="K48" s="194">
        <v>4291205.2421</v>
      </c>
      <c r="L48" s="194">
        <v>5445421.6898</v>
      </c>
      <c r="M48" s="194">
        <v>7103124.7181</v>
      </c>
      <c r="N48" s="194">
        <v>3920933.6591</v>
      </c>
      <c r="O48" s="194">
        <v>4210771.0101</v>
      </c>
      <c r="P48" s="194">
        <v>3823864.3488</v>
      </c>
      <c r="Q48" s="194">
        <v>6512592.8729</v>
      </c>
      <c r="R48" s="194">
        <v>1695514.9108</v>
      </c>
      <c r="S48" s="194">
        <v>5010544.7298</v>
      </c>
      <c r="T48" s="194">
        <v>1925557.3517</v>
      </c>
      <c r="U48" s="194">
        <v>2555621.0229</v>
      </c>
      <c r="V48" s="194">
        <v>2674485.2421</v>
      </c>
      <c r="W48" s="194">
        <v>4258741.3088</v>
      </c>
      <c r="X48" s="194">
        <v>11281915.529</v>
      </c>
      <c r="Y48" s="192">
        <v>94780791.1521</v>
      </c>
    </row>
    <row r="49" spans="2:25" s="115" customFormat="1" ht="12.75">
      <c r="B49" s="189" t="s">
        <v>154</v>
      </c>
      <c r="C49" s="193">
        <v>371627.27025</v>
      </c>
      <c r="D49" s="194">
        <v>672545.87961</v>
      </c>
      <c r="E49" s="194">
        <v>614194.57984</v>
      </c>
      <c r="F49" s="194">
        <v>531339.37132</v>
      </c>
      <c r="G49" s="194">
        <v>701828.01493</v>
      </c>
      <c r="H49" s="194">
        <v>658891.26981</v>
      </c>
      <c r="I49" s="194">
        <v>722826.82546</v>
      </c>
      <c r="J49" s="194">
        <v>398343.08992</v>
      </c>
      <c r="K49" s="194">
        <v>673936.86804</v>
      </c>
      <c r="L49" s="194">
        <v>971260.40283</v>
      </c>
      <c r="M49" s="194">
        <v>1163543.5514</v>
      </c>
      <c r="N49" s="194">
        <v>712868.56704</v>
      </c>
      <c r="O49" s="194">
        <v>673413.29348</v>
      </c>
      <c r="P49" s="194">
        <v>552461.12761</v>
      </c>
      <c r="Q49" s="194">
        <v>1193225.1509</v>
      </c>
      <c r="R49" s="194">
        <v>312130.66048</v>
      </c>
      <c r="S49" s="194">
        <v>896314.73298</v>
      </c>
      <c r="T49" s="194">
        <v>393047.80743</v>
      </c>
      <c r="U49" s="194">
        <v>461578.87537</v>
      </c>
      <c r="V49" s="194">
        <v>403549.03646</v>
      </c>
      <c r="W49" s="194">
        <v>740618.22194</v>
      </c>
      <c r="X49" s="194">
        <v>1691191.0109</v>
      </c>
      <c r="Y49" s="192">
        <v>15510735.608</v>
      </c>
    </row>
    <row r="50" spans="2:25" s="115" customFormat="1" ht="12.75">
      <c r="B50" s="189" t="s">
        <v>214</v>
      </c>
      <c r="C50" s="193">
        <v>101362.61311</v>
      </c>
      <c r="D50" s="194">
        <v>162714.0653</v>
      </c>
      <c r="E50" s="194">
        <v>177343.09888</v>
      </c>
      <c r="F50" s="194">
        <v>162472.76165</v>
      </c>
      <c r="G50" s="194">
        <v>191414.11778</v>
      </c>
      <c r="H50" s="194">
        <v>200010.5602</v>
      </c>
      <c r="I50" s="194">
        <v>151795.07528</v>
      </c>
      <c r="J50" s="194">
        <v>87427.327512</v>
      </c>
      <c r="K50" s="194">
        <v>170888.22633</v>
      </c>
      <c r="L50" s="194">
        <v>272642.95787</v>
      </c>
      <c r="M50" s="194">
        <v>395828.46953</v>
      </c>
      <c r="N50" s="194">
        <v>284044.55518</v>
      </c>
      <c r="O50" s="194">
        <v>228378.82017</v>
      </c>
      <c r="P50" s="194">
        <v>162442.59869</v>
      </c>
      <c r="Q50" s="194">
        <v>431888.28324</v>
      </c>
      <c r="R50" s="194">
        <v>115358.22462</v>
      </c>
      <c r="S50" s="194">
        <v>299442.74413</v>
      </c>
      <c r="T50" s="194">
        <v>155384.46703</v>
      </c>
      <c r="U50" s="194">
        <v>163603.87249</v>
      </c>
      <c r="V50" s="194">
        <v>98074.850924</v>
      </c>
      <c r="W50" s="194">
        <v>236990.34406</v>
      </c>
      <c r="X50" s="194">
        <v>520491.96603</v>
      </c>
      <c r="Y50" s="192">
        <v>4770000.0000060005</v>
      </c>
    </row>
    <row r="51" spans="2:25" s="115" customFormat="1" ht="12.75">
      <c r="B51" s="189" t="s">
        <v>155</v>
      </c>
      <c r="C51" s="193">
        <v>508247.22658</v>
      </c>
      <c r="D51" s="194">
        <v>493834.39138</v>
      </c>
      <c r="E51" s="194">
        <v>174108.73659</v>
      </c>
      <c r="F51" s="194">
        <v>168517.71091</v>
      </c>
      <c r="G51" s="194">
        <v>225093.53866</v>
      </c>
      <c r="H51" s="194">
        <v>321698.49518</v>
      </c>
      <c r="I51" s="194">
        <v>47934.263739</v>
      </c>
      <c r="J51" s="194">
        <v>107276.17482</v>
      </c>
      <c r="K51" s="194">
        <v>365928.64131</v>
      </c>
      <c r="L51" s="194">
        <v>1194545.5423</v>
      </c>
      <c r="M51" s="194">
        <v>969377.35678</v>
      </c>
      <c r="N51" s="194">
        <v>2358764.3333</v>
      </c>
      <c r="O51" s="194">
        <v>757871.50667</v>
      </c>
      <c r="P51" s="194">
        <v>167442.52533</v>
      </c>
      <c r="Q51" s="194">
        <v>4223497.2238</v>
      </c>
      <c r="R51" s="194">
        <v>2145633.5826</v>
      </c>
      <c r="S51" s="194">
        <v>2465636.6804</v>
      </c>
      <c r="T51" s="194">
        <v>2625414.2347</v>
      </c>
      <c r="U51" s="194">
        <v>452037.91106</v>
      </c>
      <c r="V51" s="194">
        <v>431.30011846</v>
      </c>
      <c r="W51" s="194">
        <v>715569.51655</v>
      </c>
      <c r="X51" s="194">
        <v>1511139.1072</v>
      </c>
      <c r="Y51" s="192">
        <v>21999999.999977466</v>
      </c>
    </row>
    <row r="52" spans="2:25" s="115" customFormat="1" ht="12.75">
      <c r="B52" s="189" t="s">
        <v>213</v>
      </c>
      <c r="C52" s="193">
        <v>370826.2436</v>
      </c>
      <c r="D52" s="194">
        <v>794304.19424</v>
      </c>
      <c r="E52" s="194">
        <v>513679.11581</v>
      </c>
      <c r="F52" s="194">
        <v>487131.90877</v>
      </c>
      <c r="G52" s="194">
        <v>577848.91218</v>
      </c>
      <c r="H52" s="194">
        <v>441569.68535</v>
      </c>
      <c r="I52" s="194">
        <v>962222.9251</v>
      </c>
      <c r="J52" s="194">
        <v>488417.60766</v>
      </c>
      <c r="K52" s="194">
        <v>635102.97317</v>
      </c>
      <c r="L52" s="194">
        <v>897035.81279</v>
      </c>
      <c r="M52" s="194">
        <v>711011.40673</v>
      </c>
      <c r="N52" s="194">
        <v>444305.29183</v>
      </c>
      <c r="O52" s="194">
        <v>474535.87362</v>
      </c>
      <c r="P52" s="194">
        <v>455439.44245</v>
      </c>
      <c r="Q52" s="194">
        <v>755921.30581</v>
      </c>
      <c r="R52" s="194">
        <v>145308.81938</v>
      </c>
      <c r="S52" s="194">
        <v>581476.66139</v>
      </c>
      <c r="T52" s="194">
        <v>214254.2701</v>
      </c>
      <c r="U52" s="194">
        <v>239864.42843</v>
      </c>
      <c r="V52" s="194">
        <v>369094.53151</v>
      </c>
      <c r="W52" s="194">
        <v>393802.48023</v>
      </c>
      <c r="X52" s="194">
        <v>1046846.1098</v>
      </c>
      <c r="Y52" s="192">
        <v>11999999.99995</v>
      </c>
    </row>
    <row r="53" spans="2:25" s="115" customFormat="1" ht="12.75">
      <c r="B53" s="189" t="s">
        <v>208</v>
      </c>
      <c r="C53" s="193">
        <v>0</v>
      </c>
      <c r="D53" s="194">
        <v>0</v>
      </c>
      <c r="E53" s="194">
        <v>4587180</v>
      </c>
      <c r="F53" s="194">
        <v>1477123</v>
      </c>
      <c r="G53" s="194">
        <v>0</v>
      </c>
      <c r="H53" s="194">
        <v>1935835</v>
      </c>
      <c r="I53" s="194">
        <v>0</v>
      </c>
      <c r="J53" s="194">
        <v>1276734</v>
      </c>
      <c r="K53" s="194">
        <v>835359</v>
      </c>
      <c r="L53" s="194">
        <v>0</v>
      </c>
      <c r="M53" s="194">
        <v>0</v>
      </c>
      <c r="N53" s="194">
        <v>0</v>
      </c>
      <c r="O53" s="194">
        <v>1980831</v>
      </c>
      <c r="P53" s="194">
        <v>0</v>
      </c>
      <c r="Q53" s="194">
        <v>2661009</v>
      </c>
      <c r="R53" s="194">
        <v>0</v>
      </c>
      <c r="S53" s="194">
        <v>6905106</v>
      </c>
      <c r="T53" s="194">
        <v>0</v>
      </c>
      <c r="U53" s="194">
        <v>0</v>
      </c>
      <c r="V53" s="194">
        <v>0</v>
      </c>
      <c r="W53" s="194">
        <v>8153369</v>
      </c>
      <c r="X53" s="194">
        <v>0</v>
      </c>
      <c r="Y53" s="192">
        <v>29812546</v>
      </c>
    </row>
    <row r="54" spans="2:25" s="115" customFormat="1" ht="12.75">
      <c r="B54" s="189" t="s">
        <v>268</v>
      </c>
      <c r="C54" s="193">
        <v>195681.79474</v>
      </c>
      <c r="D54" s="194">
        <v>211924.24966</v>
      </c>
      <c r="E54" s="194">
        <v>105025.96028</v>
      </c>
      <c r="F54" s="194">
        <v>429465.48661</v>
      </c>
      <c r="G54" s="194">
        <v>375636.02507</v>
      </c>
      <c r="H54" s="194">
        <v>130477.93394</v>
      </c>
      <c r="I54" s="194">
        <v>457433.4025</v>
      </c>
      <c r="J54" s="194">
        <v>187232.90969</v>
      </c>
      <c r="K54" s="194">
        <v>876835.12021</v>
      </c>
      <c r="L54" s="194">
        <v>507284.1647</v>
      </c>
      <c r="M54" s="194">
        <v>300216.26864</v>
      </c>
      <c r="N54" s="194">
        <v>544145.6438</v>
      </c>
      <c r="O54" s="194">
        <v>263003.72784</v>
      </c>
      <c r="P54" s="194">
        <v>122631.70482</v>
      </c>
      <c r="Q54" s="194">
        <v>936164.54847</v>
      </c>
      <c r="R54" s="194">
        <v>100228.11697</v>
      </c>
      <c r="S54" s="194">
        <v>304253.47825</v>
      </c>
      <c r="T54" s="194">
        <v>118483.32567</v>
      </c>
      <c r="U54" s="194">
        <v>477443.91972</v>
      </c>
      <c r="V54" s="194">
        <v>465156.76002</v>
      </c>
      <c r="W54" s="194">
        <v>87765.426419</v>
      </c>
      <c r="X54" s="194">
        <v>803510.03195</v>
      </c>
      <c r="Y54" s="192">
        <v>7999999.999968998</v>
      </c>
    </row>
    <row r="55" spans="2:25" s="115" customFormat="1" ht="12.75">
      <c r="B55" s="195" t="s">
        <v>269</v>
      </c>
      <c r="C55" s="196">
        <v>7538044</v>
      </c>
      <c r="D55" s="191">
        <v>13636857</v>
      </c>
      <c r="E55" s="191">
        <v>11485649</v>
      </c>
      <c r="F55" s="191">
        <v>10574310</v>
      </c>
      <c r="G55" s="191">
        <v>13995100</v>
      </c>
      <c r="H55" s="191">
        <v>11497575</v>
      </c>
      <c r="I55" s="191">
        <v>15999868</v>
      </c>
      <c r="J55" s="191">
        <v>8900911</v>
      </c>
      <c r="K55" s="191">
        <v>12675540</v>
      </c>
      <c r="L55" s="191">
        <v>18778955</v>
      </c>
      <c r="M55" s="191">
        <v>23111091</v>
      </c>
      <c r="N55" s="191">
        <v>14049232</v>
      </c>
      <c r="O55" s="191">
        <v>12808906</v>
      </c>
      <c r="P55" s="191">
        <v>10658645</v>
      </c>
      <c r="Q55" s="191">
        <v>24787764</v>
      </c>
      <c r="R55" s="191">
        <v>6180849</v>
      </c>
      <c r="S55" s="191">
        <v>16338020</v>
      </c>
      <c r="T55" s="191">
        <v>8736470</v>
      </c>
      <c r="U55" s="191">
        <v>10078892</v>
      </c>
      <c r="V55" s="191">
        <v>7942562</v>
      </c>
      <c r="W55" s="191">
        <v>14109503</v>
      </c>
      <c r="X55" s="191">
        <v>29064578</v>
      </c>
      <c r="Y55" s="192">
        <v>302949321</v>
      </c>
    </row>
    <row r="56" spans="2:25" s="115" customFormat="1" ht="12.75">
      <c r="B56" s="197" t="s">
        <v>207</v>
      </c>
      <c r="C56" s="198">
        <v>5228023.8434</v>
      </c>
      <c r="D56" s="198">
        <v>8898655.8809</v>
      </c>
      <c r="E56" s="198">
        <v>8910746.3042</v>
      </c>
      <c r="F56" s="198">
        <v>9243405.6932</v>
      </c>
      <c r="G56" s="198">
        <v>9958162.0279</v>
      </c>
      <c r="H56" s="198">
        <v>10034678.274</v>
      </c>
      <c r="I56" s="198">
        <v>8067631.4684</v>
      </c>
      <c r="J56" s="198">
        <v>4731790.8606</v>
      </c>
      <c r="K56" s="198">
        <v>7191816.4818</v>
      </c>
      <c r="L56" s="198">
        <v>14243931.139</v>
      </c>
      <c r="M56" s="198">
        <v>18981103.287</v>
      </c>
      <c r="N56" s="198">
        <v>15643643.47</v>
      </c>
      <c r="O56" s="198">
        <v>12577033.546</v>
      </c>
      <c r="P56" s="198">
        <v>8957293.8925</v>
      </c>
      <c r="Q56" s="198">
        <v>22160851.146</v>
      </c>
      <c r="R56" s="198">
        <v>5872096.0377</v>
      </c>
      <c r="S56" s="198">
        <v>13436283.383</v>
      </c>
      <c r="T56" s="198">
        <v>8440118.4815</v>
      </c>
      <c r="U56" s="198">
        <v>7983808.6021</v>
      </c>
      <c r="V56" s="198">
        <v>5902137.5356</v>
      </c>
      <c r="W56" s="198">
        <v>10176847.793</v>
      </c>
      <c r="X56" s="198">
        <v>27359940.853</v>
      </c>
      <c r="Y56" s="198">
        <v>244000000.0008</v>
      </c>
    </row>
    <row r="57" spans="2:25" s="115" customFormat="1" ht="12.75">
      <c r="B57" s="154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</row>
    <row r="58" spans="2:25" s="115" customFormat="1" ht="12.75">
      <c r="B58" s="154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</row>
    <row r="59" spans="2:25" s="115" customFormat="1" ht="12.75">
      <c r="B59" s="154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</row>
    <row r="60" spans="2:25" s="115" customFormat="1" ht="12.75">
      <c r="B60" s="154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</row>
    <row r="61" spans="2:25" s="135" customFormat="1" ht="12.75">
      <c r="B61" s="154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</row>
    <row r="62" spans="2:25" s="135" customFormat="1" ht="12.75">
      <c r="B62" s="154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</row>
    <row r="63" spans="2:25" s="135" customFormat="1" ht="12.75">
      <c r="B63" s="154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</row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</sheetData>
  <sheetProtection/>
  <mergeCells count="1">
    <mergeCell ref="X6:Y6"/>
  </mergeCells>
  <printOptions/>
  <pageMargins left="0.1968503937007874" right="0.1968503937007874" top="0.3937007874015748" bottom="0.3937007874015748" header="0.5118110236220472" footer="0.3937007874015748"/>
  <pageSetup fitToHeight="1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24.77734375" style="0" customWidth="1"/>
    <col min="3" max="3" width="2.77734375" style="0" customWidth="1"/>
    <col min="5" max="5" width="2.77734375" style="0" customWidth="1"/>
    <col min="7" max="7" width="2.77734375" style="0" customWidth="1"/>
    <col min="9" max="9" width="2.77734375" style="0" customWidth="1"/>
  </cols>
  <sheetData>
    <row r="1" ht="15.75">
      <c r="B1" s="27" t="e">
        <f>"SETLIAD LLYWODRAETH LEOL CYMRU "&amp;#REF!</f>
        <v>#REF!</v>
      </c>
    </row>
    <row r="2" s="1" customFormat="1" ht="6" customHeight="1"/>
    <row r="3" s="1" customFormat="1" ht="12.75">
      <c r="B3" s="46" t="e">
        <f>#REF!</f>
        <v>#REF!</v>
      </c>
    </row>
    <row r="4" s="1" customFormat="1" ht="19.5" customHeight="1"/>
    <row r="5" s="1" customFormat="1" ht="12.75">
      <c r="B5" s="28" t="e">
        <f>"Tabl 5: Cyllid Allanol Cyfun Dangosol ac Asesiadau Gwariant Safonol, yn ôl awdurdod unedol, "&amp;#REF!&amp;" and "&amp;#REF!</f>
        <v>#REF!</v>
      </c>
    </row>
    <row r="6" spans="2:10" s="1" customFormat="1" ht="12.75" customHeight="1">
      <c r="B6" s="3"/>
      <c r="C6" s="3"/>
      <c r="D6" s="3"/>
      <c r="E6" s="3"/>
      <c r="F6" s="3"/>
      <c r="G6" s="3"/>
      <c r="H6" s="3"/>
      <c r="I6" s="3"/>
      <c r="J6" s="12" t="s">
        <v>106</v>
      </c>
    </row>
    <row r="7" spans="4:10" s="2" customFormat="1" ht="12.75" customHeight="1">
      <c r="D7" s="5" t="s">
        <v>14</v>
      </c>
      <c r="E7" s="5"/>
      <c r="F7" s="5" t="s">
        <v>13</v>
      </c>
      <c r="G7" s="5"/>
      <c r="H7" s="5" t="s">
        <v>14</v>
      </c>
      <c r="I7" s="5"/>
      <c r="J7" s="5" t="s">
        <v>13</v>
      </c>
    </row>
    <row r="8" spans="2:10" s="2" customFormat="1" ht="12.75">
      <c r="B8" s="4" t="s">
        <v>16</v>
      </c>
      <c r="D8" s="30" t="e">
        <f>#REF!</f>
        <v>#REF!</v>
      </c>
      <c r="E8" s="29"/>
      <c r="F8" s="30" t="e">
        <f>#REF!</f>
        <v>#REF!</v>
      </c>
      <c r="G8" s="29"/>
      <c r="H8" s="30" t="e">
        <f>#REF!</f>
        <v>#REF!</v>
      </c>
      <c r="I8" s="29"/>
      <c r="J8" s="30" t="e">
        <f>#REF!</f>
        <v>#REF!</v>
      </c>
    </row>
    <row r="9" s="1" customFormat="1" ht="6" customHeight="1"/>
    <row r="10" spans="2:10" s="1" customFormat="1" ht="12.75">
      <c r="B10" s="1" t="s">
        <v>18</v>
      </c>
      <c r="D10" s="49">
        <f>'[1]Distribution AEF year2'!B10</f>
        <v>125618020.428751</v>
      </c>
      <c r="E10" s="8"/>
      <c r="F10" s="51">
        <f>'[1]Distribution AEF year2'!O10</f>
        <v>92898829</v>
      </c>
      <c r="G10" s="8"/>
      <c r="H10" s="51">
        <f>'[1]Distribution AEF year3'!B10</f>
        <v>125618020.428751</v>
      </c>
      <c r="I10" s="8"/>
      <c r="J10" s="49" t="e">
        <f>'[1]Distribution AEF year3'!O10</f>
        <v>#VALUE!</v>
      </c>
    </row>
    <row r="11" spans="2:10" s="1" customFormat="1" ht="12.75">
      <c r="B11" s="1" t="s">
        <v>0</v>
      </c>
      <c r="D11" s="49">
        <f>'[1]Distribution AEF year2'!B11</f>
        <v>222974466.730669</v>
      </c>
      <c r="E11" s="8"/>
      <c r="F11" s="51">
        <f>'[1]Distribution AEF year2'!O11</f>
        <v>169230775</v>
      </c>
      <c r="G11" s="8"/>
      <c r="H11" s="51">
        <f>'[1]Distribution AEF year3'!B11</f>
        <v>222974466.730669</v>
      </c>
      <c r="I11" s="8"/>
      <c r="J11" s="49" t="e">
        <f>'[1]Distribution AEF year3'!O11</f>
        <v>#VALUE!</v>
      </c>
    </row>
    <row r="12" spans="2:10" s="1" customFormat="1" ht="12.75">
      <c r="B12" s="1" t="s">
        <v>1</v>
      </c>
      <c r="D12" s="49">
        <f>'[1]Distribution AEF year2'!B12</f>
        <v>205575935.566934</v>
      </c>
      <c r="E12" s="8"/>
      <c r="F12" s="51">
        <f>'[1]Distribution AEF year2'!O12</f>
        <v>151776770</v>
      </c>
      <c r="G12" s="8"/>
      <c r="H12" s="51">
        <f>'[1]Distribution AEF year3'!B12</f>
        <v>205575935.566934</v>
      </c>
      <c r="I12" s="8"/>
      <c r="J12" s="49" t="e">
        <f>'[1]Distribution AEF year3'!O12</f>
        <v>#VALUE!</v>
      </c>
    </row>
    <row r="13" spans="2:10" s="1" customFormat="1" ht="12.75">
      <c r="B13" s="1" t="s">
        <v>19</v>
      </c>
      <c r="D13" s="49">
        <f>'[1]Distribution AEF year2'!B13</f>
        <v>181072881.381769</v>
      </c>
      <c r="E13" s="8"/>
      <c r="F13" s="51">
        <f>'[1]Distribution AEF year2'!O13</f>
        <v>139084492</v>
      </c>
      <c r="G13" s="8"/>
      <c r="H13" s="51">
        <f>'[1]Distribution AEF year3'!B13</f>
        <v>181072881.381769</v>
      </c>
      <c r="I13" s="8"/>
      <c r="J13" s="49" t="e">
        <f>'[1]Distribution AEF year3'!O13</f>
        <v>#VALUE!</v>
      </c>
    </row>
    <row r="14" spans="2:10" s="1" customFormat="1" ht="12.75">
      <c r="B14" s="1" t="s">
        <v>20</v>
      </c>
      <c r="D14" s="49">
        <f>'[1]Distribution AEF year2'!B14</f>
        <v>252496250.563225</v>
      </c>
      <c r="E14" s="8"/>
      <c r="F14" s="51">
        <f>'[1]Distribution AEF year2'!O14</f>
        <v>185641570</v>
      </c>
      <c r="G14" s="8"/>
      <c r="H14" s="51">
        <f>'[1]Distribution AEF year3'!B14</f>
        <v>252496250.563225</v>
      </c>
      <c r="I14" s="8"/>
      <c r="J14" s="49" t="e">
        <f>'[1]Distribution AEF year3'!O14</f>
        <v>#VALUE!</v>
      </c>
    </row>
    <row r="15" spans="2:10" s="1" customFormat="1" ht="12.75">
      <c r="B15" s="1" t="s">
        <v>21</v>
      </c>
      <c r="D15" s="49">
        <f>'[1]Distribution AEF year2'!B15</f>
        <v>226736291.459058</v>
      </c>
      <c r="E15" s="8"/>
      <c r="F15" s="51">
        <f>'[1]Distribution AEF year2'!O15</f>
        <v>169451423</v>
      </c>
      <c r="G15" s="8"/>
      <c r="H15" s="51">
        <f>'[1]Distribution AEF year3'!B15</f>
        <v>226736291.459058</v>
      </c>
      <c r="I15" s="8"/>
      <c r="J15" s="49" t="e">
        <f>'[1]Distribution AEF year3'!O15</f>
        <v>#VALUE!</v>
      </c>
    </row>
    <row r="16" spans="2:10" s="1" customFormat="1" ht="12.75">
      <c r="B16" s="1" t="s">
        <v>2</v>
      </c>
      <c r="D16" s="49">
        <f>'[1]Distribution AEF year2'!B16</f>
        <v>238532314.07418</v>
      </c>
      <c r="E16" s="8"/>
      <c r="F16" s="51">
        <f>'[1]Distribution AEF year2'!O16</f>
        <v>172538481</v>
      </c>
      <c r="G16" s="8"/>
      <c r="H16" s="51">
        <f>'[1]Distribution AEF year3'!B16</f>
        <v>238532314.07418</v>
      </c>
      <c r="I16" s="8"/>
      <c r="J16" s="49" t="e">
        <f>'[1]Distribution AEF year3'!O16</f>
        <v>#VALUE!</v>
      </c>
    </row>
    <row r="17" spans="2:10" s="1" customFormat="1" ht="12.75">
      <c r="B17" s="1" t="s">
        <v>3</v>
      </c>
      <c r="D17" s="49">
        <f>'[1]Distribution AEF year2'!B17</f>
        <v>132323072.766417</v>
      </c>
      <c r="E17" s="8"/>
      <c r="F17" s="51">
        <f>'[1]Distribution AEF year2'!O17</f>
        <v>98615002</v>
      </c>
      <c r="G17" s="8"/>
      <c r="H17" s="51">
        <f>'[1]Distribution AEF year3'!B17</f>
        <v>132323072.766417</v>
      </c>
      <c r="I17" s="8"/>
      <c r="J17" s="49" t="e">
        <f>'[1]Distribution AEF year3'!O17</f>
        <v>#VALUE!</v>
      </c>
    </row>
    <row r="18" spans="2:10" s="1" customFormat="1" ht="12.75">
      <c r="B18" s="1" t="s">
        <v>22</v>
      </c>
      <c r="D18" s="49">
        <f>'[1]Distribution AEF year2'!B18</f>
        <v>219077928.011527</v>
      </c>
      <c r="E18" s="8"/>
      <c r="F18" s="51">
        <f>'[1]Distribution AEF year2'!O18</f>
        <v>160654658</v>
      </c>
      <c r="G18" s="8"/>
      <c r="H18" s="51">
        <f>'[1]Distribution AEF year3'!B18</f>
        <v>219077928.011527</v>
      </c>
      <c r="I18" s="8"/>
      <c r="J18" s="49" t="e">
        <f>'[1]Distribution AEF year3'!O18</f>
        <v>#VALUE!</v>
      </c>
    </row>
    <row r="19" spans="2:10" s="1" customFormat="1" ht="12.75">
      <c r="B19" s="1" t="s">
        <v>23</v>
      </c>
      <c r="D19" s="49">
        <f>'[1]Distribution AEF year2'!B19</f>
        <v>329692927.156645</v>
      </c>
      <c r="E19" s="8"/>
      <c r="F19" s="51">
        <f>'[1]Distribution AEF year2'!O19</f>
        <v>252630540</v>
      </c>
      <c r="G19" s="8"/>
      <c r="H19" s="51">
        <f>'[1]Distribution AEF year3'!B19</f>
        <v>329692927.156645</v>
      </c>
      <c r="I19" s="8"/>
      <c r="J19" s="49" t="e">
        <f>'[1]Distribution AEF year3'!O19</f>
        <v>#VALUE!</v>
      </c>
    </row>
    <row r="20" spans="2:10" s="1" customFormat="1" ht="12.75">
      <c r="B20" s="1" t="s">
        <v>24</v>
      </c>
      <c r="D20" s="49">
        <f>'[1]Distribution AEF year2'!B20</f>
        <v>405776315.80919</v>
      </c>
      <c r="E20" s="8"/>
      <c r="F20" s="51">
        <f>'[1]Distribution AEF year2'!O20</f>
        <v>308247740</v>
      </c>
      <c r="G20" s="8"/>
      <c r="H20" s="51">
        <f>'[1]Distribution AEF year3'!B20</f>
        <v>405776315.80919</v>
      </c>
      <c r="I20" s="8"/>
      <c r="J20" s="49" t="e">
        <f>'[1]Distribution AEF year3'!O20</f>
        <v>#VALUE!</v>
      </c>
    </row>
    <row r="21" spans="2:10" s="1" customFormat="1" ht="12.75">
      <c r="B21" s="1" t="s">
        <v>25</v>
      </c>
      <c r="D21" s="49">
        <f>'[1]Distribution AEF year2'!B21</f>
        <v>255456291.817012</v>
      </c>
      <c r="E21" s="8"/>
      <c r="F21" s="51">
        <f>'[1]Distribution AEF year2'!O21</f>
        <v>203937528</v>
      </c>
      <c r="G21" s="8"/>
      <c r="H21" s="51">
        <f>'[1]Distribution AEF year3'!B21</f>
        <v>255456291.817012</v>
      </c>
      <c r="I21" s="8"/>
      <c r="J21" s="49" t="e">
        <f>'[1]Distribution AEF year3'!O21</f>
        <v>#VALUE!</v>
      </c>
    </row>
    <row r="22" spans="2:10" s="1" customFormat="1" ht="12.75">
      <c r="B22" s="1" t="s">
        <v>26</v>
      </c>
      <c r="D22" s="49">
        <f>'[1]Distribution AEF year2'!B22</f>
        <v>244820581.741242</v>
      </c>
      <c r="E22" s="8"/>
      <c r="F22" s="51">
        <f>'[1]Distribution AEF year2'!O22</f>
        <v>188608317</v>
      </c>
      <c r="G22" s="8"/>
      <c r="H22" s="51">
        <f>'[1]Distribution AEF year3'!B22</f>
        <v>244820581.741242</v>
      </c>
      <c r="I22" s="8"/>
      <c r="J22" s="49" t="e">
        <f>'[1]Distribution AEF year3'!O22</f>
        <v>#VALUE!</v>
      </c>
    </row>
    <row r="23" spans="2:10" s="1" customFormat="1" ht="12.75">
      <c r="B23" s="1" t="s">
        <v>27</v>
      </c>
      <c r="D23" s="49">
        <f>'[1]Distribution AEF year2'!B23</f>
        <v>213032368.121796</v>
      </c>
      <c r="E23" s="8"/>
      <c r="F23" s="51">
        <f>'[1]Distribution AEF year2'!O23</f>
        <v>151427556</v>
      </c>
      <c r="G23" s="8"/>
      <c r="H23" s="51">
        <f>'[1]Distribution AEF year3'!B23</f>
        <v>213032368.121796</v>
      </c>
      <c r="I23" s="8"/>
      <c r="J23" s="49" t="e">
        <f>'[1]Distribution AEF year3'!O23</f>
        <v>#VALUE!</v>
      </c>
    </row>
    <row r="24" spans="2:10" s="1" customFormat="1" ht="12.75">
      <c r="B24" s="1" t="s">
        <v>4</v>
      </c>
      <c r="D24" s="49">
        <f>'[1]Distribution AEF year2'!B24</f>
        <v>437693615.96894</v>
      </c>
      <c r="E24" s="8"/>
      <c r="F24" s="51">
        <f>'[1]Distribution AEF year2'!O24</f>
        <v>357017752</v>
      </c>
      <c r="G24" s="8"/>
      <c r="H24" s="51">
        <f>'[1]Distribution AEF year3'!B24</f>
        <v>437693615.96894</v>
      </c>
      <c r="I24" s="8"/>
      <c r="J24" s="49" t="e">
        <f>'[1]Distribution AEF year3'!O24</f>
        <v>#VALUE!</v>
      </c>
    </row>
    <row r="25" spans="2:10" s="1" customFormat="1" ht="12.75">
      <c r="B25" s="1" t="s">
        <v>28</v>
      </c>
      <c r="D25" s="49">
        <f>'[1]Distribution AEF year2'!B25</f>
        <v>108577516.784159</v>
      </c>
      <c r="E25" s="8"/>
      <c r="F25" s="51">
        <f>'[1]Distribution AEF year2'!O25</f>
        <v>88864996</v>
      </c>
      <c r="G25" s="8"/>
      <c r="H25" s="51">
        <f>'[1]Distribution AEF year3'!B25</f>
        <v>108577516.784159</v>
      </c>
      <c r="I25" s="8"/>
      <c r="J25" s="49" t="e">
        <f>'[1]Distribution AEF year3'!O25</f>
        <v>#VALUE!</v>
      </c>
    </row>
    <row r="26" spans="2:10" s="1" customFormat="1" ht="12.75">
      <c r="B26" s="1" t="s">
        <v>29</v>
      </c>
      <c r="D26" s="49">
        <f>'[1]Distribution AEF year2'!B26</f>
        <v>330048035.785678</v>
      </c>
      <c r="E26" s="8"/>
      <c r="F26" s="51">
        <f>'[1]Distribution AEF year2'!O26</f>
        <v>264759015</v>
      </c>
      <c r="G26" s="8"/>
      <c r="H26" s="51">
        <f>'[1]Distribution AEF year3'!B26</f>
        <v>330048035.785678</v>
      </c>
      <c r="I26" s="8"/>
      <c r="J26" s="49" t="e">
        <f>'[1]Distribution AEF year3'!O26</f>
        <v>#VALUE!</v>
      </c>
    </row>
    <row r="27" spans="2:10" s="1" customFormat="1" ht="12.75">
      <c r="B27" s="1" t="s">
        <v>5</v>
      </c>
      <c r="D27" s="49">
        <f>'[1]Distribution AEF year2'!B27</f>
        <v>132791203.022359</v>
      </c>
      <c r="E27" s="8"/>
      <c r="F27" s="51">
        <f>'[1]Distribution AEF year2'!O27</f>
        <v>110285728</v>
      </c>
      <c r="G27" s="8"/>
      <c r="H27" s="51">
        <f>'[1]Distribution AEF year3'!B27</f>
        <v>132791203.022359</v>
      </c>
      <c r="I27" s="8"/>
      <c r="J27" s="49" t="e">
        <f>'[1]Distribution AEF year3'!O27</f>
        <v>#VALUE!</v>
      </c>
    </row>
    <row r="28" spans="2:10" s="1" customFormat="1" ht="12.75">
      <c r="B28" s="1" t="s">
        <v>30</v>
      </c>
      <c r="D28" s="49">
        <f>'[1]Distribution AEF year2'!B28</f>
        <v>166444086.052966</v>
      </c>
      <c r="E28" s="8"/>
      <c r="F28" s="51">
        <f>'[1]Distribution AEF year2'!O28</f>
        <v>131163874</v>
      </c>
      <c r="G28" s="8"/>
      <c r="H28" s="51">
        <f>'[1]Distribution AEF year3'!B28</f>
        <v>166444086.052966</v>
      </c>
      <c r="I28" s="8"/>
      <c r="J28" s="49" t="e">
        <f>'[1]Distribution AEF year3'!O28</f>
        <v>#VALUE!</v>
      </c>
    </row>
    <row r="29" spans="2:10" s="1" customFormat="1" ht="12.75">
      <c r="B29" s="1" t="s">
        <v>31</v>
      </c>
      <c r="D29" s="49">
        <f>'[1]Distribution AEF year2'!B29</f>
        <v>141415600.020289</v>
      </c>
      <c r="E29" s="8"/>
      <c r="F29" s="51">
        <f>'[1]Distribution AEF year2'!O29</f>
        <v>92869249</v>
      </c>
      <c r="G29" s="8"/>
      <c r="H29" s="51">
        <f>'[1]Distribution AEF year3'!B29</f>
        <v>141415600.020289</v>
      </c>
      <c r="I29" s="8"/>
      <c r="J29" s="49" t="e">
        <f>'[1]Distribution AEF year3'!O29</f>
        <v>#VALUE!</v>
      </c>
    </row>
    <row r="30" spans="2:10" s="1" customFormat="1" ht="12.75">
      <c r="B30" s="1" t="s">
        <v>32</v>
      </c>
      <c r="D30" s="49">
        <f>'[1]Distribution AEF year2'!B30</f>
        <v>268503158.767133</v>
      </c>
      <c r="E30" s="8"/>
      <c r="F30" s="51">
        <f>'[1]Distribution AEF year2'!O30</f>
        <v>208128544</v>
      </c>
      <c r="G30" s="8"/>
      <c r="H30" s="51">
        <f>'[1]Distribution AEF year3'!B30</f>
        <v>268503158.767133</v>
      </c>
      <c r="I30" s="8"/>
      <c r="J30" s="49" t="e">
        <f>'[1]Distribution AEF year3'!O30</f>
        <v>#VALUE!</v>
      </c>
    </row>
    <row r="31" spans="2:10" s="1" customFormat="1" ht="12.75">
      <c r="B31" s="3" t="s">
        <v>33</v>
      </c>
      <c r="D31" s="50">
        <f>'[1]Distribution AEF year2'!B31</f>
        <v>571823521.970052</v>
      </c>
      <c r="E31" s="8"/>
      <c r="F31" s="50">
        <f>'[1]Distribution AEF year2'!O31</f>
        <v>420313043</v>
      </c>
      <c r="G31" s="8"/>
      <c r="H31" s="50">
        <f>'[1]Distribution AEF year3'!B31</f>
        <v>571823521.970052</v>
      </c>
      <c r="I31" s="8"/>
      <c r="J31" s="50" t="e">
        <f>'[1]Distribution AEF year3'!O31</f>
        <v>#VALUE!</v>
      </c>
    </row>
    <row r="32" spans="4:10" s="1" customFormat="1" ht="6" customHeight="1">
      <c r="D32" s="8"/>
      <c r="E32" s="8"/>
      <c r="F32" s="8"/>
      <c r="G32" s="8"/>
      <c r="H32" s="8"/>
      <c r="I32" s="8"/>
      <c r="J32" s="8"/>
    </row>
    <row r="33" spans="2:10" s="1" customFormat="1" ht="12.75">
      <c r="B33" s="4" t="s">
        <v>17</v>
      </c>
      <c r="C33" s="3"/>
      <c r="D33" s="31">
        <f>SUM(D10:D31)</f>
        <v>5410482383.99999</v>
      </c>
      <c r="E33" s="9"/>
      <c r="F33" s="31">
        <f>SUM(F10:F31)</f>
        <v>4118145882</v>
      </c>
      <c r="G33" s="9"/>
      <c r="H33" s="31">
        <f>SUM(H10:H31)</f>
        <v>5410482383.99999</v>
      </c>
      <c r="I33" s="9"/>
      <c r="J33" s="31" t="e">
        <f>SUM(J10:J31)</f>
        <v>#VALUE!</v>
      </c>
    </row>
    <row r="34" s="1" customFormat="1" ht="12.75"/>
    <row r="35" s="1" customFormat="1" ht="12.75"/>
    <row r="36" s="1" customFormat="1" ht="23.25">
      <c r="B36" s="89" t="s">
        <v>205</v>
      </c>
    </row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24.77734375" style="181" customWidth="1"/>
    <col min="3" max="3" width="2.77734375" style="181" customWidth="1"/>
    <col min="4" max="4" width="13.4453125" style="181" customWidth="1"/>
    <col min="5" max="5" width="2.77734375" style="181" customWidth="1"/>
    <col min="6" max="6" width="13.4453125" style="181" customWidth="1"/>
    <col min="7" max="7" width="2.77734375" style="181" customWidth="1"/>
    <col min="8" max="8" width="13.4453125" style="181" customWidth="1"/>
    <col min="9" max="9" width="2.77734375" style="181" customWidth="1"/>
    <col min="10" max="10" width="13.4453125" style="181" customWidth="1"/>
    <col min="11" max="11" width="2.77734375" style="181" customWidth="1"/>
    <col min="12" max="12" width="13.4453125" style="181" bestFit="1" customWidth="1"/>
    <col min="13" max="13" width="2.77734375" style="181" customWidth="1"/>
    <col min="14" max="14" width="13.4453125" style="181" customWidth="1"/>
    <col min="15" max="16384" width="8.88671875" style="181" customWidth="1"/>
  </cols>
  <sheetData>
    <row r="1" ht="15.75">
      <c r="B1" s="182" t="s">
        <v>273</v>
      </c>
    </row>
    <row r="2" s="115" customFormat="1" ht="6" customHeight="1"/>
    <row r="3" s="115" customFormat="1" ht="12.75">
      <c r="B3" s="183" t="s">
        <v>272</v>
      </c>
    </row>
    <row r="4" s="115" customFormat="1" ht="19.5" customHeight="1"/>
    <row r="5" s="115" customFormat="1" ht="12.75">
      <c r="B5" s="114" t="s">
        <v>283</v>
      </c>
    </row>
    <row r="6" spans="2:14" s="115" customFormat="1" ht="12.75" customHeight="1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 t="s">
        <v>106</v>
      </c>
    </row>
    <row r="7" spans="4:12" s="122" customFormat="1" ht="12.75" customHeight="1">
      <c r="D7" s="143"/>
      <c r="H7" s="144"/>
      <c r="L7" s="122" t="s">
        <v>74</v>
      </c>
    </row>
    <row r="8" spans="4:14" s="122" customFormat="1" ht="12.75" customHeight="1">
      <c r="D8" s="217" t="s">
        <v>70</v>
      </c>
      <c r="H8" s="219" t="s">
        <v>73</v>
      </c>
      <c r="J8" s="122" t="s">
        <v>71</v>
      </c>
      <c r="L8" s="122" t="s">
        <v>75</v>
      </c>
      <c r="N8" s="221" t="s">
        <v>15</v>
      </c>
    </row>
    <row r="9" spans="2:16" s="122" customFormat="1" ht="12.75">
      <c r="B9" s="137" t="s">
        <v>16</v>
      </c>
      <c r="D9" s="218"/>
      <c r="F9" s="127" t="s">
        <v>14</v>
      </c>
      <c r="H9" s="220"/>
      <c r="J9" s="127" t="s">
        <v>72</v>
      </c>
      <c r="L9" s="127" t="s">
        <v>76</v>
      </c>
      <c r="N9" s="222"/>
      <c r="P9" s="187"/>
    </row>
    <row r="10" s="115" customFormat="1" ht="6" customHeight="1"/>
    <row r="11" spans="2:16" s="115" customFormat="1" ht="12.75">
      <c r="B11" s="115" t="s">
        <v>18</v>
      </c>
      <c r="D11" s="145">
        <v>30646.310000000005</v>
      </c>
      <c r="F11" s="131">
        <v>124968657.73456895</v>
      </c>
      <c r="G11" s="131"/>
      <c r="H11" s="131">
        <v>31921162.597008865</v>
      </c>
      <c r="I11" s="131"/>
      <c r="J11" s="131">
        <v>72494840</v>
      </c>
      <c r="K11" s="131"/>
      <c r="L11" s="146">
        <v>20471456</v>
      </c>
      <c r="M11" s="131"/>
      <c r="N11" s="131">
        <v>92966296</v>
      </c>
      <c r="P11" s="188"/>
    </row>
    <row r="12" spans="2:16" s="115" customFormat="1" ht="12.75">
      <c r="B12" s="115" t="s">
        <v>0</v>
      </c>
      <c r="D12" s="145">
        <v>50338.829999999994</v>
      </c>
      <c r="F12" s="131">
        <v>220891883.9307447</v>
      </c>
      <c r="G12" s="131"/>
      <c r="H12" s="131">
        <v>52432869.646400735</v>
      </c>
      <c r="I12" s="131"/>
      <c r="J12" s="131">
        <v>132666139</v>
      </c>
      <c r="K12" s="131"/>
      <c r="L12" s="146">
        <v>35645850</v>
      </c>
      <c r="M12" s="131"/>
      <c r="N12" s="131">
        <v>168311989</v>
      </c>
      <c r="P12" s="188"/>
    </row>
    <row r="13" spans="2:16" s="115" customFormat="1" ht="12.75">
      <c r="B13" s="115" t="s">
        <v>1</v>
      </c>
      <c r="D13" s="145">
        <v>50390.79</v>
      </c>
      <c r="F13" s="131">
        <v>203958309.43416515</v>
      </c>
      <c r="G13" s="131"/>
      <c r="H13" s="131">
        <v>52486991.12492591</v>
      </c>
      <c r="I13" s="131"/>
      <c r="J13" s="131">
        <v>117244469</v>
      </c>
      <c r="K13" s="131"/>
      <c r="L13" s="146">
        <v>34098427</v>
      </c>
      <c r="M13" s="131"/>
      <c r="N13" s="131">
        <v>151342896</v>
      </c>
      <c r="P13" s="188"/>
    </row>
    <row r="14" spans="2:16" s="115" customFormat="1" ht="12.75">
      <c r="B14" s="115" t="s">
        <v>19</v>
      </c>
      <c r="D14" s="145">
        <v>39328.270000000004</v>
      </c>
      <c r="F14" s="131">
        <v>181224199.46122867</v>
      </c>
      <c r="G14" s="131"/>
      <c r="H14" s="131">
        <v>40964282.52957912</v>
      </c>
      <c r="I14" s="131"/>
      <c r="J14" s="131">
        <v>112894354</v>
      </c>
      <c r="K14" s="131"/>
      <c r="L14" s="146">
        <v>27244515</v>
      </c>
      <c r="M14" s="131"/>
      <c r="N14" s="131">
        <v>140138869</v>
      </c>
      <c r="P14" s="188"/>
    </row>
    <row r="15" spans="2:16" s="115" customFormat="1" ht="12.75">
      <c r="B15" s="115" t="s">
        <v>20</v>
      </c>
      <c r="D15" s="145">
        <v>62619.19</v>
      </c>
      <c r="F15" s="131">
        <v>251805599.09263194</v>
      </c>
      <c r="G15" s="131"/>
      <c r="H15" s="131">
        <v>65224079.0386507</v>
      </c>
      <c r="I15" s="131"/>
      <c r="J15" s="131">
        <v>142542482</v>
      </c>
      <c r="K15" s="131"/>
      <c r="L15" s="146">
        <v>43876055</v>
      </c>
      <c r="M15" s="131"/>
      <c r="N15" s="131">
        <v>186418537</v>
      </c>
      <c r="P15" s="188"/>
    </row>
    <row r="16" spans="2:16" s="115" customFormat="1" ht="12.75">
      <c r="B16" s="115" t="s">
        <v>21</v>
      </c>
      <c r="D16" s="145">
        <v>53655.66</v>
      </c>
      <c r="F16" s="131">
        <v>226547847.4093462</v>
      </c>
      <c r="G16" s="131"/>
      <c r="H16" s="131">
        <v>55887676.1055352</v>
      </c>
      <c r="I16" s="131"/>
      <c r="J16" s="131">
        <v>131710924</v>
      </c>
      <c r="K16" s="131"/>
      <c r="L16" s="146">
        <v>38801608</v>
      </c>
      <c r="M16" s="131"/>
      <c r="N16" s="131">
        <v>170512532</v>
      </c>
      <c r="P16" s="188"/>
    </row>
    <row r="17" spans="2:16" s="115" customFormat="1" ht="12.75">
      <c r="B17" s="115" t="s">
        <v>2</v>
      </c>
      <c r="D17" s="145">
        <v>61812.88</v>
      </c>
      <c r="F17" s="131">
        <v>236471137.69171536</v>
      </c>
      <c r="G17" s="131"/>
      <c r="H17" s="131">
        <v>64384227.434539326</v>
      </c>
      <c r="I17" s="131"/>
      <c r="J17" s="131">
        <v>135435944</v>
      </c>
      <c r="K17" s="131"/>
      <c r="L17" s="146">
        <v>38879922</v>
      </c>
      <c r="M17" s="131"/>
      <c r="N17" s="131">
        <v>174315866</v>
      </c>
      <c r="P17" s="188"/>
    </row>
    <row r="18" spans="2:16" s="115" customFormat="1" ht="12.75">
      <c r="B18" s="115" t="s">
        <v>3</v>
      </c>
      <c r="D18" s="145">
        <v>31572.54</v>
      </c>
      <c r="F18" s="131">
        <v>131320639.51988834</v>
      </c>
      <c r="G18" s="131"/>
      <c r="H18" s="131">
        <v>32885922.74047238</v>
      </c>
      <c r="I18" s="131"/>
      <c r="J18" s="131">
        <v>76263391</v>
      </c>
      <c r="K18" s="131"/>
      <c r="L18" s="146">
        <v>22992364</v>
      </c>
      <c r="M18" s="131"/>
      <c r="N18" s="131">
        <v>99255755</v>
      </c>
      <c r="P18" s="188"/>
    </row>
    <row r="19" spans="2:16" s="115" customFormat="1" ht="12.75">
      <c r="B19" s="115" t="s">
        <v>22</v>
      </c>
      <c r="D19" s="145">
        <v>54721.94</v>
      </c>
      <c r="F19" s="131">
        <v>217181727.53363806</v>
      </c>
      <c r="G19" s="131"/>
      <c r="H19" s="131">
        <v>56998312.17408436</v>
      </c>
      <c r="I19" s="131"/>
      <c r="J19" s="131">
        <v>124376505</v>
      </c>
      <c r="K19" s="131"/>
      <c r="L19" s="146">
        <v>35668329</v>
      </c>
      <c r="M19" s="131"/>
      <c r="N19" s="131">
        <v>160044834</v>
      </c>
      <c r="P19" s="188"/>
    </row>
    <row r="20" spans="2:16" s="115" customFormat="1" ht="12.75">
      <c r="B20" s="115" t="s">
        <v>23</v>
      </c>
      <c r="D20" s="145">
        <v>72180.2</v>
      </c>
      <c r="F20" s="131">
        <v>327884842.82461435</v>
      </c>
      <c r="G20" s="131"/>
      <c r="H20" s="131">
        <v>75182816.47887197</v>
      </c>
      <c r="I20" s="131"/>
      <c r="J20" s="131">
        <v>199070982</v>
      </c>
      <c r="K20" s="131"/>
      <c r="L20" s="146">
        <v>53410402</v>
      </c>
      <c r="M20" s="131"/>
      <c r="N20" s="131">
        <v>252481384</v>
      </c>
      <c r="P20" s="188"/>
    </row>
    <row r="21" spans="2:16" s="115" customFormat="1" ht="12.75">
      <c r="B21" s="115" t="s">
        <v>24</v>
      </c>
      <c r="D21" s="145">
        <v>91349.78</v>
      </c>
      <c r="F21" s="131">
        <v>403053733.5137888</v>
      </c>
      <c r="G21" s="131"/>
      <c r="H21" s="131">
        <v>95149829.80270669</v>
      </c>
      <c r="I21" s="131"/>
      <c r="J21" s="131">
        <v>237542112</v>
      </c>
      <c r="K21" s="131"/>
      <c r="L21" s="146">
        <v>70092338</v>
      </c>
      <c r="M21" s="131"/>
      <c r="N21" s="131">
        <v>307634450</v>
      </c>
      <c r="P21" s="188"/>
    </row>
    <row r="22" spans="2:16" s="115" customFormat="1" ht="12.75">
      <c r="B22" s="115" t="s">
        <v>25</v>
      </c>
      <c r="D22" s="145">
        <v>48254.86</v>
      </c>
      <c r="F22" s="131">
        <v>255518728.44836527</v>
      </c>
      <c r="G22" s="131"/>
      <c r="H22" s="131">
        <v>50262208.79955528</v>
      </c>
      <c r="I22" s="131"/>
      <c r="J22" s="131">
        <v>164447153</v>
      </c>
      <c r="K22" s="131"/>
      <c r="L22" s="146">
        <v>40630018</v>
      </c>
      <c r="M22" s="131"/>
      <c r="N22" s="131">
        <v>205077171</v>
      </c>
      <c r="P22" s="188"/>
    </row>
    <row r="23" spans="2:16" s="115" customFormat="1" ht="12.75">
      <c r="B23" s="115" t="s">
        <v>26</v>
      </c>
      <c r="D23" s="145">
        <v>52651.01</v>
      </c>
      <c r="F23" s="131">
        <v>243413780.35140243</v>
      </c>
      <c r="G23" s="131"/>
      <c r="H23" s="131">
        <v>54841233.77681488</v>
      </c>
      <c r="I23" s="131"/>
      <c r="J23" s="131">
        <v>148001598</v>
      </c>
      <c r="K23" s="131"/>
      <c r="L23" s="146">
        <v>40407767</v>
      </c>
      <c r="M23" s="131"/>
      <c r="N23" s="131">
        <v>188409365</v>
      </c>
      <c r="P23" s="188"/>
    </row>
    <row r="24" spans="2:16" s="115" customFormat="1" ht="12.75">
      <c r="B24" s="115" t="s">
        <v>27</v>
      </c>
      <c r="D24" s="145">
        <v>57701.92</v>
      </c>
      <c r="F24" s="131">
        <v>212716685.4878048</v>
      </c>
      <c r="G24" s="131"/>
      <c r="H24" s="131">
        <v>60102256.045820765</v>
      </c>
      <c r="I24" s="131"/>
      <c r="J24" s="131">
        <v>116183563</v>
      </c>
      <c r="K24" s="131"/>
      <c r="L24" s="146">
        <v>36297378</v>
      </c>
      <c r="M24" s="131"/>
      <c r="N24" s="131">
        <v>152480941</v>
      </c>
      <c r="P24" s="188"/>
    </row>
    <row r="25" spans="2:16" s="115" customFormat="1" ht="12.75">
      <c r="B25" s="115" t="s">
        <v>4</v>
      </c>
      <c r="D25" s="145">
        <v>75564.75</v>
      </c>
      <c r="F25" s="131">
        <v>433691051.90955776</v>
      </c>
      <c r="G25" s="131"/>
      <c r="H25" s="131">
        <v>78708160.01509888</v>
      </c>
      <c r="I25" s="131"/>
      <c r="J25" s="131">
        <v>287210200</v>
      </c>
      <c r="K25" s="131"/>
      <c r="L25" s="146">
        <v>67464836</v>
      </c>
      <c r="M25" s="131"/>
      <c r="N25" s="131">
        <v>354675036</v>
      </c>
      <c r="P25" s="188"/>
    </row>
    <row r="26" spans="2:16" s="115" customFormat="1" ht="12.75">
      <c r="B26" s="115" t="s">
        <v>28</v>
      </c>
      <c r="D26" s="145">
        <v>18463.660000000003</v>
      </c>
      <c r="F26" s="131">
        <v>108598336.05684228</v>
      </c>
      <c r="G26" s="131"/>
      <c r="H26" s="131">
        <v>19231727.832678348</v>
      </c>
      <c r="I26" s="131"/>
      <c r="J26" s="131">
        <v>72424416</v>
      </c>
      <c r="K26" s="131"/>
      <c r="L26" s="146">
        <v>16863943</v>
      </c>
      <c r="M26" s="131"/>
      <c r="N26" s="131">
        <v>89288359</v>
      </c>
      <c r="P26" s="188"/>
    </row>
    <row r="27" spans="2:16" s="115" customFormat="1" ht="12.75">
      <c r="B27" s="115" t="s">
        <v>29</v>
      </c>
      <c r="D27" s="145">
        <v>61152.72</v>
      </c>
      <c r="F27" s="131">
        <v>327613028.6899796</v>
      </c>
      <c r="G27" s="131"/>
      <c r="H27" s="131">
        <v>63696605.50876617</v>
      </c>
      <c r="I27" s="131"/>
      <c r="J27" s="131">
        <v>212837215</v>
      </c>
      <c r="K27" s="131"/>
      <c r="L27" s="146">
        <v>50854326</v>
      </c>
      <c r="M27" s="131"/>
      <c r="N27" s="131">
        <v>263691541</v>
      </c>
      <c r="P27" s="188"/>
    </row>
    <row r="28" spans="2:16" s="115" customFormat="1" ht="12.75">
      <c r="B28" s="115" t="s">
        <v>5</v>
      </c>
      <c r="D28" s="145">
        <v>21079.67</v>
      </c>
      <c r="F28" s="131">
        <v>132256661.89941958</v>
      </c>
      <c r="G28" s="131"/>
      <c r="H28" s="131">
        <v>21956560.95501513</v>
      </c>
      <c r="I28" s="131"/>
      <c r="J28" s="131">
        <v>90002929</v>
      </c>
      <c r="K28" s="131"/>
      <c r="L28" s="146">
        <v>20200620</v>
      </c>
      <c r="M28" s="131"/>
      <c r="N28" s="131">
        <v>110203549</v>
      </c>
      <c r="P28" s="188"/>
    </row>
    <row r="29" spans="2:16" s="115" customFormat="1" ht="12.75">
      <c r="B29" s="115" t="s">
        <v>30</v>
      </c>
      <c r="D29" s="145">
        <v>33045.08</v>
      </c>
      <c r="F29" s="131">
        <v>165078395.15492296</v>
      </c>
      <c r="G29" s="131"/>
      <c r="H29" s="131">
        <v>34419718.77564266</v>
      </c>
      <c r="I29" s="131"/>
      <c r="J29" s="131">
        <v>104447224</v>
      </c>
      <c r="K29" s="131"/>
      <c r="L29" s="146">
        <v>26097362</v>
      </c>
      <c r="M29" s="131"/>
      <c r="N29" s="131">
        <v>130544586</v>
      </c>
      <c r="P29" s="188"/>
    </row>
    <row r="30" spans="2:16" s="115" customFormat="1" ht="12.75">
      <c r="B30" s="115" t="s">
        <v>31</v>
      </c>
      <c r="D30" s="145">
        <v>45470.759999999995</v>
      </c>
      <c r="F30" s="131">
        <v>140706992.98907006</v>
      </c>
      <c r="G30" s="131"/>
      <c r="H30" s="131">
        <v>47362293.31914891</v>
      </c>
      <c r="I30" s="131"/>
      <c r="J30" s="131">
        <v>66819428</v>
      </c>
      <c r="K30" s="131"/>
      <c r="L30" s="146">
        <v>26737288</v>
      </c>
      <c r="M30" s="131"/>
      <c r="N30" s="131">
        <v>93556716</v>
      </c>
      <c r="P30" s="188"/>
    </row>
    <row r="31" spans="2:16" s="115" customFormat="1" ht="12.75">
      <c r="B31" s="115" t="s">
        <v>32</v>
      </c>
      <c r="D31" s="145">
        <v>56549.66</v>
      </c>
      <c r="F31" s="131">
        <v>268332687.3086466</v>
      </c>
      <c r="G31" s="131"/>
      <c r="H31" s="131">
        <v>58902063.304377206</v>
      </c>
      <c r="I31" s="131"/>
      <c r="J31" s="131">
        <v>168162036</v>
      </c>
      <c r="K31" s="131"/>
      <c r="L31" s="146">
        <v>41092288</v>
      </c>
      <c r="M31" s="131"/>
      <c r="N31" s="131">
        <v>209254324</v>
      </c>
      <c r="P31" s="188"/>
    </row>
    <row r="32" spans="2:16" s="115" customFormat="1" ht="12.75">
      <c r="B32" s="116" t="s">
        <v>33</v>
      </c>
      <c r="D32" s="147">
        <v>141911.72999999998</v>
      </c>
      <c r="F32" s="148">
        <v>572290429.5576509</v>
      </c>
      <c r="G32" s="131"/>
      <c r="H32" s="148">
        <v>147815100.99430633</v>
      </c>
      <c r="I32" s="131"/>
      <c r="J32" s="148">
        <v>322851353</v>
      </c>
      <c r="K32" s="131"/>
      <c r="L32" s="148">
        <v>101252908</v>
      </c>
      <c r="M32" s="131"/>
      <c r="N32" s="148">
        <v>424104261</v>
      </c>
      <c r="P32" s="188"/>
    </row>
    <row r="33" spans="4:16" s="115" customFormat="1" ht="6" customHeight="1">
      <c r="D33" s="149"/>
      <c r="F33" s="131"/>
      <c r="G33" s="131"/>
      <c r="H33" s="131"/>
      <c r="I33" s="131"/>
      <c r="J33" s="131"/>
      <c r="K33" s="131"/>
      <c r="L33" s="131"/>
      <c r="M33" s="131"/>
      <c r="N33" s="131"/>
      <c r="P33" s="188"/>
    </row>
    <row r="34" spans="2:16" s="114" customFormat="1" ht="12.75">
      <c r="B34" s="126" t="s">
        <v>17</v>
      </c>
      <c r="C34" s="126"/>
      <c r="D34" s="165">
        <v>1210462.21</v>
      </c>
      <c r="E34" s="126"/>
      <c r="F34" s="150">
        <v>5385525355.999992</v>
      </c>
      <c r="G34" s="150"/>
      <c r="H34" s="150">
        <v>1260816099</v>
      </c>
      <c r="I34" s="150"/>
      <c r="J34" s="150">
        <v>3235629257</v>
      </c>
      <c r="K34" s="150"/>
      <c r="L34" s="150">
        <v>889080000</v>
      </c>
      <c r="M34" s="150"/>
      <c r="N34" s="150">
        <v>4124709257</v>
      </c>
      <c r="P34" s="188"/>
    </row>
    <row r="35" s="115" customFormat="1" ht="12.75"/>
    <row r="36" s="115" customFormat="1" ht="12.75">
      <c r="B36" s="115" t="s">
        <v>284</v>
      </c>
    </row>
    <row r="37" s="115" customFormat="1" ht="12.75">
      <c r="B37" s="115" t="s">
        <v>298</v>
      </c>
    </row>
    <row r="38" s="115" customFormat="1" ht="12.75">
      <c r="B38" s="115" t="s">
        <v>299</v>
      </c>
    </row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</sheetData>
  <sheetProtection/>
  <mergeCells count="3">
    <mergeCell ref="D8:D9"/>
    <mergeCell ref="H8:H9"/>
    <mergeCell ref="N8:N9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25.77734375" style="181" customWidth="1"/>
    <col min="3" max="3" width="2.77734375" style="181" customWidth="1"/>
    <col min="4" max="4" width="20.77734375" style="181" customWidth="1"/>
    <col min="5" max="16384" width="8.88671875" style="181" customWidth="1"/>
  </cols>
  <sheetData>
    <row r="1" ht="15.75">
      <c r="B1" s="182" t="s">
        <v>273</v>
      </c>
    </row>
    <row r="2" s="115" customFormat="1" ht="6" customHeight="1"/>
    <row r="3" s="115" customFormat="1" ht="12.75">
      <c r="B3" s="183" t="s">
        <v>272</v>
      </c>
    </row>
    <row r="4" s="115" customFormat="1" ht="19.5" customHeight="1"/>
    <row r="5" s="115" customFormat="1" ht="12.75">
      <c r="B5" s="114" t="s">
        <v>282</v>
      </c>
    </row>
    <row r="6" spans="2:4" s="115" customFormat="1" ht="12.75" customHeight="1">
      <c r="B6" s="116"/>
      <c r="C6" s="116"/>
      <c r="D6" s="117" t="s">
        <v>106</v>
      </c>
    </row>
    <row r="7" s="115" customFormat="1" ht="12.75" customHeight="1">
      <c r="D7" s="140" t="s">
        <v>77</v>
      </c>
    </row>
    <row r="8" spans="2:4" s="115" customFormat="1" ht="12.75">
      <c r="B8" s="126" t="s">
        <v>16</v>
      </c>
      <c r="D8" s="141" t="s">
        <v>156</v>
      </c>
    </row>
    <row r="9" s="115" customFormat="1" ht="6" customHeight="1"/>
    <row r="10" spans="2:4" s="115" customFormat="1" ht="12.75">
      <c r="B10" s="115" t="s">
        <v>18</v>
      </c>
      <c r="D10" s="146">
        <v>725036.1101498925</v>
      </c>
    </row>
    <row r="11" spans="2:4" s="115" customFormat="1" ht="12.75">
      <c r="B11" s="115" t="s">
        <v>0</v>
      </c>
      <c r="D11" s="146">
        <v>1284358.0793144333</v>
      </c>
    </row>
    <row r="12" spans="2:4" s="115" customFormat="1" ht="12.75">
      <c r="B12" s="115" t="s">
        <v>1</v>
      </c>
      <c r="D12" s="146">
        <v>1162519.9649661637</v>
      </c>
    </row>
    <row r="13" spans="2:4" s="115" customFormat="1" ht="12.75">
      <c r="B13" s="115" t="s">
        <v>19</v>
      </c>
      <c r="D13" s="146">
        <v>1036354.3447828412</v>
      </c>
    </row>
    <row r="14" spans="2:4" s="115" customFormat="1" ht="12.75">
      <c r="B14" s="115" t="s">
        <v>20</v>
      </c>
      <c r="D14" s="146">
        <v>1478897.349622717</v>
      </c>
    </row>
    <row r="15" spans="2:4" s="115" customFormat="1" ht="12.75">
      <c r="B15" s="115" t="s">
        <v>21</v>
      </c>
      <c r="D15" s="146">
        <v>1319130.8961751377</v>
      </c>
    </row>
    <row r="16" spans="2:4" s="115" customFormat="1" ht="12.75">
      <c r="B16" s="115" t="s">
        <v>2</v>
      </c>
      <c r="D16" s="146">
        <v>1376219.12785927</v>
      </c>
    </row>
    <row r="17" spans="2:4" s="115" customFormat="1" ht="12.75">
      <c r="B17" s="115" t="s">
        <v>3</v>
      </c>
      <c r="D17" s="146">
        <v>754398.5362320326</v>
      </c>
    </row>
    <row r="18" spans="2:4" s="115" customFormat="1" ht="12.75">
      <c r="B18" s="115" t="s">
        <v>22</v>
      </c>
      <c r="D18" s="146">
        <v>1269644.6207648471</v>
      </c>
    </row>
    <row r="19" spans="2:4" s="115" customFormat="1" ht="12.75">
      <c r="B19" s="115" t="s">
        <v>23</v>
      </c>
      <c r="D19" s="146">
        <v>1906824.6527270246</v>
      </c>
    </row>
    <row r="20" spans="2:4" s="115" customFormat="1" ht="12.75">
      <c r="B20" s="115" t="s">
        <v>24</v>
      </c>
      <c r="D20" s="146">
        <v>2342114.7428709194</v>
      </c>
    </row>
    <row r="21" spans="2:4" s="115" customFormat="1" ht="12.75">
      <c r="B21" s="115" t="s">
        <v>25</v>
      </c>
      <c r="D21" s="146">
        <v>1451526.942071841</v>
      </c>
    </row>
    <row r="22" spans="2:4" s="115" customFormat="1" ht="12.75">
      <c r="B22" s="115" t="s">
        <v>26</v>
      </c>
      <c r="D22" s="146">
        <v>1399808.2184055063</v>
      </c>
    </row>
    <row r="23" spans="2:4" s="115" customFormat="1" ht="12.75">
      <c r="B23" s="115" t="s">
        <v>27</v>
      </c>
      <c r="D23" s="146">
        <v>1254991.5183082856</v>
      </c>
    </row>
    <row r="24" spans="2:4" s="115" customFormat="1" ht="12.75">
      <c r="B24" s="115" t="s">
        <v>4</v>
      </c>
      <c r="D24" s="146">
        <v>2467283.680497171</v>
      </c>
    </row>
    <row r="25" spans="2:4" s="115" customFormat="1" ht="12.75">
      <c r="B25" s="115" t="s">
        <v>28</v>
      </c>
      <c r="D25" s="146">
        <v>614294.4289836305</v>
      </c>
    </row>
    <row r="26" spans="2:4" s="115" customFormat="1" ht="12.75">
      <c r="B26" s="115" t="s">
        <v>29</v>
      </c>
      <c r="D26" s="146">
        <v>1876285.2567230198</v>
      </c>
    </row>
    <row r="27" spans="2:4" s="115" customFormat="1" ht="12.75">
      <c r="B27" s="115" t="s">
        <v>5</v>
      </c>
      <c r="D27" s="146">
        <v>731521.8715687196</v>
      </c>
    </row>
    <row r="28" spans="2:4" s="115" customFormat="1" ht="12.75">
      <c r="B28" s="115" t="s">
        <v>30</v>
      </c>
      <c r="D28" s="146">
        <v>951551.603771794</v>
      </c>
    </row>
    <row r="29" spans="2:4" s="115" customFormat="1" ht="12.75">
      <c r="B29" s="115" t="s">
        <v>31</v>
      </c>
      <c r="D29" s="146">
        <v>822247.3625790342</v>
      </c>
    </row>
    <row r="30" spans="2:4" s="115" customFormat="1" ht="12.75">
      <c r="B30" s="115" t="s">
        <v>32</v>
      </c>
      <c r="D30" s="146">
        <v>1531236.0954798874</v>
      </c>
    </row>
    <row r="31" spans="2:4" s="115" customFormat="1" ht="12.75">
      <c r="B31" s="116" t="s">
        <v>33</v>
      </c>
      <c r="D31" s="148">
        <v>3343754.596145824</v>
      </c>
    </row>
    <row r="32" s="115" customFormat="1" ht="6" customHeight="1">
      <c r="D32" s="131"/>
    </row>
    <row r="33" spans="2:4" s="115" customFormat="1" ht="12.75">
      <c r="B33" s="126" t="s">
        <v>17</v>
      </c>
      <c r="C33" s="116"/>
      <c r="D33" s="150">
        <v>31099999.999999993</v>
      </c>
    </row>
    <row r="34" s="115" customFormat="1" ht="12.75"/>
    <row r="35" s="115" customFormat="1" ht="12.75">
      <c r="B35" s="142" t="s">
        <v>181</v>
      </c>
    </row>
    <row r="36" spans="2:4" ht="15">
      <c r="B36" s="223" t="s">
        <v>189</v>
      </c>
      <c r="C36" s="223"/>
      <c r="D36" s="223"/>
    </row>
    <row r="37" spans="2:4" ht="15">
      <c r="B37" s="223"/>
      <c r="C37" s="223"/>
      <c r="D37" s="223"/>
    </row>
    <row r="38" spans="2:4" ht="15">
      <c r="B38" s="223"/>
      <c r="C38" s="223"/>
      <c r="D38" s="223"/>
    </row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</sheetData>
  <sheetProtection/>
  <mergeCells count="1">
    <mergeCell ref="B36:D38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24.77734375" style="181" customWidth="1"/>
    <col min="3" max="3" width="2.77734375" style="181" customWidth="1"/>
    <col min="4" max="4" width="11.88671875" style="181" customWidth="1"/>
    <col min="5" max="5" width="2.77734375" style="181" customWidth="1"/>
    <col min="6" max="6" width="11.88671875" style="181" customWidth="1"/>
    <col min="7" max="7" width="2.77734375" style="181" customWidth="1"/>
    <col min="8" max="8" width="11.88671875" style="181" customWidth="1"/>
    <col min="9" max="9" width="2.77734375" style="181" customWidth="1"/>
    <col min="10" max="10" width="11.88671875" style="181" customWidth="1"/>
    <col min="11" max="16384" width="8.88671875" style="181" customWidth="1"/>
  </cols>
  <sheetData>
    <row r="1" ht="15.75">
      <c r="B1" s="182" t="s">
        <v>273</v>
      </c>
    </row>
    <row r="2" s="115" customFormat="1" ht="6" customHeight="1"/>
    <row r="3" s="115" customFormat="1" ht="12.75">
      <c r="B3" s="183" t="s">
        <v>272</v>
      </c>
    </row>
    <row r="4" s="115" customFormat="1" ht="19.5" customHeight="1"/>
    <row r="5" s="115" customFormat="1" ht="12.75">
      <c r="B5" s="114" t="s">
        <v>83</v>
      </c>
    </row>
    <row r="6" spans="2:10" s="115" customFormat="1" ht="12.75" customHeight="1">
      <c r="B6" s="116"/>
      <c r="C6" s="116"/>
      <c r="D6" s="116"/>
      <c r="E6" s="116"/>
      <c r="F6" s="116"/>
      <c r="G6" s="116"/>
      <c r="H6" s="116"/>
      <c r="I6" s="116"/>
      <c r="J6" s="117" t="s">
        <v>106</v>
      </c>
    </row>
    <row r="7" spans="4:8" s="115" customFormat="1" ht="12.75">
      <c r="D7" s="122" t="s">
        <v>39</v>
      </c>
      <c r="E7" s="122"/>
      <c r="F7" s="122" t="s">
        <v>39</v>
      </c>
      <c r="G7" s="122"/>
      <c r="H7" s="122"/>
    </row>
    <row r="8" spans="2:10" s="115" customFormat="1" ht="12.75">
      <c r="B8" s="126" t="s">
        <v>16</v>
      </c>
      <c r="D8" s="127" t="s">
        <v>229</v>
      </c>
      <c r="E8" s="122"/>
      <c r="F8" s="127" t="s">
        <v>225</v>
      </c>
      <c r="G8" s="122"/>
      <c r="H8" s="127" t="s">
        <v>37</v>
      </c>
      <c r="J8" s="127" t="s">
        <v>38</v>
      </c>
    </row>
    <row r="9" s="115" customFormat="1" ht="6" customHeight="1"/>
    <row r="10" spans="2:10" s="115" customFormat="1" ht="12.75">
      <c r="B10" s="115" t="s">
        <v>18</v>
      </c>
      <c r="D10" s="131">
        <v>96513525.357</v>
      </c>
      <c r="E10" s="131"/>
      <c r="F10" s="131">
        <v>92966296</v>
      </c>
      <c r="H10" s="162">
        <v>-0.036753702073143865</v>
      </c>
      <c r="J10" s="135">
        <v>16</v>
      </c>
    </row>
    <row r="11" spans="2:10" s="115" customFormat="1" ht="12.75">
      <c r="B11" s="115" t="s">
        <v>0</v>
      </c>
      <c r="D11" s="131">
        <v>175131506.49</v>
      </c>
      <c r="E11" s="131"/>
      <c r="F11" s="131">
        <v>168311989</v>
      </c>
      <c r="H11" s="162">
        <v>-0.03893940974229787</v>
      </c>
      <c r="J11" s="135">
        <v>17</v>
      </c>
    </row>
    <row r="12" spans="2:10" s="115" customFormat="1" ht="12.75">
      <c r="B12" s="115" t="s">
        <v>1</v>
      </c>
      <c r="D12" s="131">
        <v>158065760.39</v>
      </c>
      <c r="E12" s="131"/>
      <c r="F12" s="131">
        <v>151342896</v>
      </c>
      <c r="H12" s="162">
        <v>-0.04253207255899366</v>
      </c>
      <c r="J12" s="135">
        <v>21</v>
      </c>
    </row>
    <row r="13" spans="2:10" s="115" customFormat="1" ht="12.75">
      <c r="B13" s="115" t="s">
        <v>19</v>
      </c>
      <c r="D13" s="131">
        <v>145170088.91</v>
      </c>
      <c r="E13" s="131"/>
      <c r="F13" s="131">
        <v>140138869</v>
      </c>
      <c r="H13" s="162">
        <v>-0.03465741426334156</v>
      </c>
      <c r="J13" s="135">
        <v>14</v>
      </c>
    </row>
    <row r="14" spans="2:10" s="115" customFormat="1" ht="12.75">
      <c r="B14" s="115" t="s">
        <v>20</v>
      </c>
      <c r="D14" s="131">
        <v>192857379.84</v>
      </c>
      <c r="E14" s="131"/>
      <c r="F14" s="131">
        <v>186418537</v>
      </c>
      <c r="H14" s="162">
        <v>-0.03338655147830927</v>
      </c>
      <c r="J14" s="135">
        <v>12</v>
      </c>
    </row>
    <row r="15" spans="2:10" s="115" customFormat="1" ht="12.75">
      <c r="B15" s="115" t="s">
        <v>21</v>
      </c>
      <c r="D15" s="131">
        <v>175390897.46</v>
      </c>
      <c r="E15" s="131"/>
      <c r="F15" s="131">
        <v>170512532</v>
      </c>
      <c r="H15" s="162">
        <v>-0.027814245383587125</v>
      </c>
      <c r="J15" s="135">
        <v>5</v>
      </c>
    </row>
    <row r="16" spans="2:10" s="115" customFormat="1" ht="12.75">
      <c r="B16" s="115" t="s">
        <v>2</v>
      </c>
      <c r="D16" s="131">
        <v>182077480.82</v>
      </c>
      <c r="E16" s="131"/>
      <c r="F16" s="131">
        <v>174315866</v>
      </c>
      <c r="H16" s="162">
        <v>-0.04262808769675943</v>
      </c>
      <c r="J16" s="135">
        <v>22</v>
      </c>
    </row>
    <row r="17" spans="2:10" s="115" customFormat="1" ht="12.75">
      <c r="B17" s="115" t="s">
        <v>3</v>
      </c>
      <c r="D17" s="131">
        <v>103636229.5</v>
      </c>
      <c r="E17" s="131"/>
      <c r="F17" s="131">
        <v>99255755</v>
      </c>
      <c r="H17" s="162">
        <v>-0.04226779111063665</v>
      </c>
      <c r="J17" s="135">
        <v>20</v>
      </c>
    </row>
    <row r="18" spans="2:10" s="115" customFormat="1" ht="12.75">
      <c r="B18" s="115" t="s">
        <v>22</v>
      </c>
      <c r="D18" s="131">
        <v>166566718.52</v>
      </c>
      <c r="E18" s="131"/>
      <c r="F18" s="131">
        <v>160044834</v>
      </c>
      <c r="H18" s="162">
        <v>-0.03915478781084899</v>
      </c>
      <c r="J18" s="135">
        <v>18</v>
      </c>
    </row>
    <row r="19" spans="2:10" s="115" customFormat="1" ht="12.75">
      <c r="B19" s="115" t="s">
        <v>23</v>
      </c>
      <c r="D19" s="131">
        <v>260847636.28</v>
      </c>
      <c r="E19" s="131"/>
      <c r="F19" s="131">
        <v>252481384</v>
      </c>
      <c r="H19" s="162">
        <v>-0.032073329853828804</v>
      </c>
      <c r="J19" s="135">
        <v>7</v>
      </c>
    </row>
    <row r="20" spans="2:10" s="115" customFormat="1" ht="12.75">
      <c r="B20" s="115" t="s">
        <v>24</v>
      </c>
      <c r="D20" s="131">
        <v>318104797.34</v>
      </c>
      <c r="E20" s="131"/>
      <c r="F20" s="131">
        <v>307634450</v>
      </c>
      <c r="H20" s="162">
        <v>-0.03291477345690248</v>
      </c>
      <c r="J20" s="135">
        <v>10</v>
      </c>
    </row>
    <row r="21" spans="2:10" s="115" customFormat="1" ht="12.75">
      <c r="B21" s="115" t="s">
        <v>25</v>
      </c>
      <c r="D21" s="131">
        <v>209651476.71</v>
      </c>
      <c r="E21" s="131"/>
      <c r="F21" s="131">
        <v>205077171</v>
      </c>
      <c r="H21" s="162">
        <v>-0.021818619080500957</v>
      </c>
      <c r="J21" s="135">
        <v>1</v>
      </c>
    </row>
    <row r="22" spans="2:10" s="115" customFormat="1" ht="12.75">
      <c r="B22" s="115" t="s">
        <v>26</v>
      </c>
      <c r="D22" s="131">
        <v>194685521.9</v>
      </c>
      <c r="E22" s="131"/>
      <c r="F22" s="131">
        <v>188409365</v>
      </c>
      <c r="H22" s="162">
        <v>-0.03223740953486899</v>
      </c>
      <c r="J22" s="135">
        <v>8</v>
      </c>
    </row>
    <row r="23" spans="2:10" s="115" customFormat="1" ht="12.75">
      <c r="B23" s="115" t="s">
        <v>27</v>
      </c>
      <c r="D23" s="131">
        <v>157672150.67</v>
      </c>
      <c r="E23" s="131"/>
      <c r="F23" s="131">
        <v>152480941</v>
      </c>
      <c r="H23" s="162">
        <v>-0.03292407472049349</v>
      </c>
      <c r="J23" s="135">
        <v>11</v>
      </c>
    </row>
    <row r="24" spans="2:10" s="115" customFormat="1" ht="12.75">
      <c r="B24" s="115" t="s">
        <v>4</v>
      </c>
      <c r="D24" s="131">
        <v>367439429.8</v>
      </c>
      <c r="E24" s="131"/>
      <c r="F24" s="131">
        <v>354675036</v>
      </c>
      <c r="H24" s="162">
        <v>-0.03473876988908829</v>
      </c>
      <c r="J24" s="135">
        <v>15</v>
      </c>
    </row>
    <row r="25" spans="2:10" s="115" customFormat="1" ht="12.75">
      <c r="B25" s="115" t="s">
        <v>28</v>
      </c>
      <c r="D25" s="131">
        <v>91299729.643</v>
      </c>
      <c r="E25" s="131"/>
      <c r="F25" s="131">
        <v>89288359</v>
      </c>
      <c r="H25" s="162">
        <v>-0.02203041181901484</v>
      </c>
      <c r="J25" s="135">
        <v>2</v>
      </c>
    </row>
    <row r="26" spans="2:10" s="115" customFormat="1" ht="12.75">
      <c r="B26" s="115" t="s">
        <v>29</v>
      </c>
      <c r="D26" s="131">
        <v>272662029.46</v>
      </c>
      <c r="E26" s="131"/>
      <c r="F26" s="131">
        <v>263691541</v>
      </c>
      <c r="H26" s="162">
        <v>-0.032899661451819294</v>
      </c>
      <c r="J26" s="135">
        <v>9</v>
      </c>
    </row>
    <row r="27" spans="2:10" s="115" customFormat="1" ht="12.75">
      <c r="B27" s="115" t="s">
        <v>5</v>
      </c>
      <c r="D27" s="131">
        <v>113158975.7</v>
      </c>
      <c r="E27" s="131"/>
      <c r="F27" s="131">
        <v>110203549</v>
      </c>
      <c r="H27" s="162">
        <v>-0.02611747483324032</v>
      </c>
      <c r="J27" s="135">
        <v>4</v>
      </c>
    </row>
    <row r="28" spans="2:10" s="115" customFormat="1" ht="12.75">
      <c r="B28" s="115" t="s">
        <v>30</v>
      </c>
      <c r="D28" s="131">
        <v>135191563.77</v>
      </c>
      <c r="E28" s="131"/>
      <c r="F28" s="131">
        <v>130544586</v>
      </c>
      <c r="H28" s="162">
        <v>-0.03437328218131913</v>
      </c>
      <c r="J28" s="135">
        <v>13</v>
      </c>
    </row>
    <row r="29" spans="2:10" s="115" customFormat="1" ht="12.75">
      <c r="B29" s="115" t="s">
        <v>31</v>
      </c>
      <c r="D29" s="131">
        <v>97443485.56</v>
      </c>
      <c r="E29" s="131"/>
      <c r="F29" s="131">
        <v>93556716</v>
      </c>
      <c r="H29" s="162">
        <v>-0.039887423337363656</v>
      </c>
      <c r="J29" s="135">
        <v>19</v>
      </c>
    </row>
    <row r="30" spans="2:10" s="115" customFormat="1" ht="12.75">
      <c r="B30" s="115" t="s">
        <v>32</v>
      </c>
      <c r="D30" s="131">
        <v>214591011.62</v>
      </c>
      <c r="E30" s="131"/>
      <c r="F30" s="131">
        <v>209254324</v>
      </c>
      <c r="H30" s="162">
        <v>-0.02486911068507504</v>
      </c>
      <c r="J30" s="135">
        <v>3</v>
      </c>
    </row>
    <row r="31" spans="2:10" s="115" customFormat="1" ht="12.75">
      <c r="B31" s="116" t="s">
        <v>33</v>
      </c>
      <c r="D31" s="148">
        <v>436308130.25</v>
      </c>
      <c r="E31" s="146"/>
      <c r="F31" s="148">
        <v>424104261</v>
      </c>
      <c r="G31" s="135"/>
      <c r="H31" s="201">
        <v>-0.027970758287284975</v>
      </c>
      <c r="I31" s="135"/>
      <c r="J31" s="116">
        <v>6</v>
      </c>
    </row>
    <row r="32" spans="4:8" s="115" customFormat="1" ht="6" customHeight="1">
      <c r="D32" s="131"/>
      <c r="E32" s="131"/>
      <c r="F32" s="131"/>
      <c r="H32" s="162"/>
    </row>
    <row r="33" spans="2:10" s="115" customFormat="1" ht="12.75">
      <c r="B33" s="126" t="s">
        <v>17</v>
      </c>
      <c r="C33" s="116"/>
      <c r="D33" s="150">
        <v>4264465525.99</v>
      </c>
      <c r="E33" s="150"/>
      <c r="F33" s="150">
        <v>4124709257</v>
      </c>
      <c r="G33" s="126"/>
      <c r="H33" s="202">
        <v>-0.03277228251424432</v>
      </c>
      <c r="I33" s="116"/>
      <c r="J33" s="116"/>
    </row>
    <row r="34" s="115" customFormat="1" ht="12.75"/>
    <row r="35" s="115" customFormat="1" ht="12.75"/>
    <row r="36" s="115" customFormat="1" ht="12.75"/>
    <row r="37" s="115" customFormat="1" ht="12.75"/>
    <row r="38" s="115" customFormat="1" ht="12.75"/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24.77734375" style="181" customWidth="1"/>
    <col min="3" max="3" width="2.77734375" style="181" customWidth="1"/>
    <col min="4" max="4" width="12.3359375" style="181" customWidth="1"/>
    <col min="5" max="5" width="2.77734375" style="181" customWidth="1"/>
    <col min="6" max="6" width="21.5546875" style="181" customWidth="1"/>
    <col min="7" max="7" width="2.77734375" style="181" customWidth="1"/>
    <col min="8" max="8" width="18.21484375" style="181" customWidth="1"/>
    <col min="9" max="9" width="2.77734375" style="181" customWidth="1"/>
    <col min="10" max="10" width="18.21484375" style="181" customWidth="1"/>
    <col min="11" max="11" width="2.77734375" style="181" customWidth="1"/>
    <col min="12" max="12" width="21.5546875" style="181" customWidth="1"/>
    <col min="13" max="13" width="2.77734375" style="181" customWidth="1"/>
    <col min="14" max="14" width="15.5546875" style="181" bestFit="1" customWidth="1"/>
    <col min="15" max="15" width="2.77734375" style="181" customWidth="1"/>
    <col min="16" max="16" width="13.99609375" style="181" bestFit="1" customWidth="1"/>
    <col min="17" max="17" width="2.77734375" style="181" customWidth="1"/>
    <col min="18" max="18" width="11.88671875" style="181" customWidth="1"/>
    <col min="19" max="16384" width="8.88671875" style="181" customWidth="1"/>
  </cols>
  <sheetData>
    <row r="1" ht="15.75">
      <c r="B1" s="182" t="s">
        <v>273</v>
      </c>
    </row>
    <row r="2" s="115" customFormat="1" ht="6" customHeight="1"/>
    <row r="3" spans="2:14" s="115" customFormat="1" ht="12.75">
      <c r="B3" s="183" t="s">
        <v>272</v>
      </c>
      <c r="F3" s="124"/>
      <c r="H3" s="124"/>
      <c r="J3" s="124"/>
      <c r="K3" s="124"/>
      <c r="L3" s="124"/>
      <c r="M3" s="124"/>
      <c r="N3" s="124"/>
    </row>
    <row r="4" spans="6:14" s="115" customFormat="1" ht="12.75">
      <c r="F4" s="124"/>
      <c r="H4" s="124"/>
      <c r="J4" s="124"/>
      <c r="K4" s="124"/>
      <c r="L4" s="124"/>
      <c r="M4" s="124"/>
      <c r="N4" s="124"/>
    </row>
    <row r="5" spans="2:12" s="115" customFormat="1" ht="12.75">
      <c r="B5" s="114" t="s">
        <v>277</v>
      </c>
      <c r="L5" s="115" t="s">
        <v>186</v>
      </c>
    </row>
    <row r="6" spans="2:18" s="115" customFormat="1" ht="12.75" customHeight="1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 t="s">
        <v>106</v>
      </c>
    </row>
    <row r="7" spans="2:18" s="118" customFormat="1" ht="12.75">
      <c r="B7" s="119"/>
      <c r="D7" s="122" t="s">
        <v>78</v>
      </c>
      <c r="F7" s="120" t="s">
        <v>206</v>
      </c>
      <c r="G7" s="137"/>
      <c r="H7" s="137"/>
      <c r="I7" s="137"/>
      <c r="J7" s="137"/>
      <c r="K7" s="121"/>
      <c r="L7" s="137" t="s">
        <v>174</v>
      </c>
      <c r="M7" s="120"/>
      <c r="N7" s="137"/>
      <c r="O7" s="120"/>
      <c r="P7" s="137"/>
      <c r="R7" s="122" t="s">
        <v>78</v>
      </c>
    </row>
    <row r="8" spans="2:18" s="118" customFormat="1" ht="12.75">
      <c r="B8" s="119"/>
      <c r="D8" s="122" t="s">
        <v>79</v>
      </c>
      <c r="F8" s="123" t="s">
        <v>252</v>
      </c>
      <c r="G8" s="123"/>
      <c r="H8" s="123" t="s">
        <v>203</v>
      </c>
      <c r="I8" s="123"/>
      <c r="K8" s="138"/>
      <c r="M8" s="122"/>
      <c r="N8" s="123" t="s">
        <v>253</v>
      </c>
      <c r="O8" s="122"/>
      <c r="P8" s="123" t="s">
        <v>254</v>
      </c>
      <c r="R8" s="122" t="s">
        <v>79</v>
      </c>
    </row>
    <row r="9" spans="2:18" s="122" customFormat="1" ht="12.75">
      <c r="B9" s="125"/>
      <c r="D9" s="122" t="s">
        <v>81</v>
      </c>
      <c r="F9" s="122" t="s">
        <v>255</v>
      </c>
      <c r="H9" s="122" t="s">
        <v>256</v>
      </c>
      <c r="J9" s="124" t="s">
        <v>257</v>
      </c>
      <c r="L9" s="124"/>
      <c r="N9" s="124" t="s">
        <v>258</v>
      </c>
      <c r="P9" s="124" t="s">
        <v>259</v>
      </c>
      <c r="R9" s="122" t="s">
        <v>80</v>
      </c>
    </row>
    <row r="10" spans="2:18" s="115" customFormat="1" ht="12.75">
      <c r="B10" s="126" t="s">
        <v>16</v>
      </c>
      <c r="D10" s="127" t="s">
        <v>278</v>
      </c>
      <c r="F10" s="127" t="s">
        <v>260</v>
      </c>
      <c r="G10" s="124"/>
      <c r="H10" s="127" t="s">
        <v>261</v>
      </c>
      <c r="I10" s="124"/>
      <c r="J10" s="127" t="s">
        <v>262</v>
      </c>
      <c r="L10" s="127" t="s">
        <v>263</v>
      </c>
      <c r="M10" s="124"/>
      <c r="N10" s="127" t="s">
        <v>264</v>
      </c>
      <c r="O10" s="124"/>
      <c r="P10" s="127" t="s">
        <v>265</v>
      </c>
      <c r="R10" s="127" t="s">
        <v>278</v>
      </c>
    </row>
    <row r="11" spans="11:13" s="115" customFormat="1" ht="6" customHeight="1">
      <c r="K11" s="135"/>
      <c r="M11" s="135"/>
    </row>
    <row r="12" spans="2:18" s="115" customFormat="1" ht="12.75">
      <c r="B12" s="115" t="s">
        <v>18</v>
      </c>
      <c r="D12" s="128">
        <v>96513525.357</v>
      </c>
      <c r="E12" s="130"/>
      <c r="F12" s="128">
        <v>85610.78520070124</v>
      </c>
      <c r="G12" s="130"/>
      <c r="H12" s="128">
        <v>144090.74074074076</v>
      </c>
      <c r="I12" s="130"/>
      <c r="J12" s="128">
        <v>40000</v>
      </c>
      <c r="K12" s="128"/>
      <c r="L12" s="128">
        <v>56895.0979658382</v>
      </c>
      <c r="M12" s="128"/>
      <c r="N12" s="128">
        <v>11149.615958986404</v>
      </c>
      <c r="O12" s="128"/>
      <c r="P12" s="128">
        <v>6053.466320312998</v>
      </c>
      <c r="Q12" s="130"/>
      <c r="R12" s="128">
        <v>96709128.70269631</v>
      </c>
    </row>
    <row r="13" spans="2:18" s="115" customFormat="1" ht="12.75">
      <c r="B13" s="115" t="s">
        <v>0</v>
      </c>
      <c r="D13" s="128">
        <v>175131506.49</v>
      </c>
      <c r="E13" s="130"/>
      <c r="F13" s="128">
        <v>92716.85922645015</v>
      </c>
      <c r="G13" s="130"/>
      <c r="H13" s="128">
        <v>144090.74074074076</v>
      </c>
      <c r="I13" s="130"/>
      <c r="J13" s="128">
        <v>40000</v>
      </c>
      <c r="K13" s="128"/>
      <c r="L13" s="128">
        <v>106799.04385003989</v>
      </c>
      <c r="M13" s="128"/>
      <c r="N13" s="128">
        <v>20550.760461580954</v>
      </c>
      <c r="O13" s="130"/>
      <c r="P13" s="128">
        <v>10246.048655275521</v>
      </c>
      <c r="Q13" s="130"/>
      <c r="R13" s="128">
        <v>175270718.2370003</v>
      </c>
    </row>
    <row r="14" spans="2:18" s="115" customFormat="1" ht="12.75">
      <c r="B14" s="115" t="s">
        <v>1</v>
      </c>
      <c r="D14" s="128">
        <v>158065760.39</v>
      </c>
      <c r="E14" s="130"/>
      <c r="F14" s="128">
        <v>45948.85762326837</v>
      </c>
      <c r="G14" s="130"/>
      <c r="H14" s="128">
        <v>144090.74074074076</v>
      </c>
      <c r="I14" s="130"/>
      <c r="J14" s="128">
        <v>40000</v>
      </c>
      <c r="K14" s="128"/>
      <c r="L14" s="128">
        <v>90521.68511178723</v>
      </c>
      <c r="M14" s="128"/>
      <c r="N14" s="128">
        <v>20508.868323591436</v>
      </c>
      <c r="O14" s="130"/>
      <c r="P14" s="128">
        <v>10611.164679706493</v>
      </c>
      <c r="Q14" s="130"/>
      <c r="R14" s="128">
        <v>158174158.2702489</v>
      </c>
    </row>
    <row r="15" spans="2:18" s="115" customFormat="1" ht="12.75">
      <c r="B15" s="115" t="s">
        <v>19</v>
      </c>
      <c r="D15" s="128">
        <v>145170088.91</v>
      </c>
      <c r="E15" s="130"/>
      <c r="F15" s="128">
        <v>187891.1503926406</v>
      </c>
      <c r="G15" s="130"/>
      <c r="H15" s="128">
        <v>144090.74074074076</v>
      </c>
      <c r="I15" s="130"/>
      <c r="J15" s="128">
        <v>40000</v>
      </c>
      <c r="K15" s="128"/>
      <c r="L15" s="128">
        <v>76134.78120520749</v>
      </c>
      <c r="M15" s="128"/>
      <c r="N15" s="128">
        <v>16381.664480438192</v>
      </c>
      <c r="O15" s="130"/>
      <c r="P15" s="128">
        <v>8976.64056187496</v>
      </c>
      <c r="Q15" s="130"/>
      <c r="R15" s="128">
        <v>145440577.71488583</v>
      </c>
    </row>
    <row r="16" spans="2:18" s="115" customFormat="1" ht="12.75">
      <c r="B16" s="115" t="s">
        <v>20</v>
      </c>
      <c r="D16" s="128">
        <v>192857379.84</v>
      </c>
      <c r="E16" s="130"/>
      <c r="F16" s="128">
        <v>164340.76097012975</v>
      </c>
      <c r="G16" s="130"/>
      <c r="H16" s="128">
        <v>144090.74074074076</v>
      </c>
      <c r="I16" s="130"/>
      <c r="J16" s="128">
        <v>40000</v>
      </c>
      <c r="K16" s="128"/>
      <c r="L16" s="128">
        <v>119811.2475798794</v>
      </c>
      <c r="M16" s="128"/>
      <c r="N16" s="128">
        <v>21950.18714218844</v>
      </c>
      <c r="O16" s="130"/>
      <c r="P16" s="128">
        <v>11828.322088860119</v>
      </c>
      <c r="Q16" s="130"/>
      <c r="R16" s="128">
        <v>193052221.58489993</v>
      </c>
    </row>
    <row r="17" spans="2:18" s="115" customFormat="1" ht="12.75">
      <c r="B17" s="115" t="s">
        <v>21</v>
      </c>
      <c r="D17" s="128">
        <v>175390897.46</v>
      </c>
      <c r="E17" s="130"/>
      <c r="F17" s="128">
        <v>57084.09610021642</v>
      </c>
      <c r="G17" s="130"/>
      <c r="H17" s="128">
        <v>144090.74074074076</v>
      </c>
      <c r="I17" s="130"/>
      <c r="J17" s="128">
        <v>40000</v>
      </c>
      <c r="K17" s="128"/>
      <c r="L17" s="128">
        <v>108810.41943773143</v>
      </c>
      <c r="M17" s="128"/>
      <c r="N17" s="128">
        <v>20795.835202646715</v>
      </c>
      <c r="O17" s="130"/>
      <c r="P17" s="128">
        <v>11659.536986661518</v>
      </c>
      <c r="Q17" s="130"/>
      <c r="R17" s="128">
        <v>175490806.50521392</v>
      </c>
    </row>
    <row r="18" spans="2:18" s="115" customFormat="1" ht="12.75">
      <c r="B18" s="115" t="s">
        <v>2</v>
      </c>
      <c r="D18" s="128">
        <v>182077480.82</v>
      </c>
      <c r="E18" s="130"/>
      <c r="F18" s="128">
        <v>200127.11359259728</v>
      </c>
      <c r="G18" s="130"/>
      <c r="H18" s="128">
        <v>216136.11111111112</v>
      </c>
      <c r="I18" s="130"/>
      <c r="J18" s="128">
        <v>40000</v>
      </c>
      <c r="K18" s="128"/>
      <c r="L18" s="128">
        <v>106823.85679607352</v>
      </c>
      <c r="M18" s="128"/>
      <c r="N18" s="128">
        <v>20705.357880217063</v>
      </c>
      <c r="O18" s="130"/>
      <c r="P18" s="128">
        <v>10940.774286171556</v>
      </c>
      <c r="Q18" s="130"/>
      <c r="R18" s="128">
        <v>182395274.05574122</v>
      </c>
    </row>
    <row r="19" spans="2:18" s="115" customFormat="1" ht="12.75">
      <c r="B19" s="115" t="s">
        <v>3</v>
      </c>
      <c r="D19" s="128">
        <v>103636229.5</v>
      </c>
      <c r="E19" s="130"/>
      <c r="F19" s="128">
        <v>81914.39799134195</v>
      </c>
      <c r="G19" s="130"/>
      <c r="H19" s="128">
        <v>216136.11111111112</v>
      </c>
      <c r="I19" s="130"/>
      <c r="J19" s="128">
        <v>40000</v>
      </c>
      <c r="K19" s="128"/>
      <c r="L19" s="128">
        <v>67440.20441408407</v>
      </c>
      <c r="M19" s="128"/>
      <c r="N19" s="128">
        <v>12269.3263103408</v>
      </c>
      <c r="O19" s="130"/>
      <c r="P19" s="128">
        <v>6051.092210141855</v>
      </c>
      <c r="Q19" s="130"/>
      <c r="R19" s="128">
        <v>103888519.38616788</v>
      </c>
    </row>
    <row r="20" spans="2:18" s="115" customFormat="1" ht="12.75">
      <c r="B20" s="115" t="s">
        <v>22</v>
      </c>
      <c r="D20" s="128">
        <v>166566718.52</v>
      </c>
      <c r="E20" s="130"/>
      <c r="F20" s="128">
        <v>383615.36509320326</v>
      </c>
      <c r="G20" s="130"/>
      <c r="H20" s="128">
        <v>216136.11111111112</v>
      </c>
      <c r="I20" s="130"/>
      <c r="J20" s="128">
        <v>40000</v>
      </c>
      <c r="K20" s="128"/>
      <c r="L20" s="128">
        <v>102482.00650675161</v>
      </c>
      <c r="M20" s="128"/>
      <c r="N20" s="128">
        <v>19398.250953751336</v>
      </c>
      <c r="O20" s="130"/>
      <c r="P20" s="128">
        <v>10400.456601281556</v>
      </c>
      <c r="Q20" s="130"/>
      <c r="R20" s="128">
        <v>167074189.28214252</v>
      </c>
    </row>
    <row r="21" spans="2:18" s="115" customFormat="1" ht="12.75">
      <c r="B21" s="115" t="s">
        <v>23</v>
      </c>
      <c r="D21" s="128">
        <v>260847636.28</v>
      </c>
      <c r="E21" s="130"/>
      <c r="F21" s="128">
        <v>221936.82205779204</v>
      </c>
      <c r="G21" s="130"/>
      <c r="H21" s="128">
        <v>216136.11111111112</v>
      </c>
      <c r="I21" s="130"/>
      <c r="J21" s="128">
        <v>40000</v>
      </c>
      <c r="K21" s="128"/>
      <c r="L21" s="128">
        <v>151320.9767677363</v>
      </c>
      <c r="M21" s="128"/>
      <c r="N21" s="128">
        <v>28846.63453219525</v>
      </c>
      <c r="O21" s="130"/>
      <c r="P21" s="128">
        <v>16294.955861357155</v>
      </c>
      <c r="Q21" s="130"/>
      <c r="R21" s="128">
        <v>261129246.64600763</v>
      </c>
    </row>
    <row r="22" spans="2:18" s="115" customFormat="1" ht="12.75">
      <c r="B22" s="115" t="s">
        <v>24</v>
      </c>
      <c r="D22" s="128">
        <v>318104797.34</v>
      </c>
      <c r="E22" s="130"/>
      <c r="F22" s="128">
        <v>131344.61752924236</v>
      </c>
      <c r="G22" s="130"/>
      <c r="H22" s="128">
        <v>288181.4814814815</v>
      </c>
      <c r="I22" s="130"/>
      <c r="J22" s="128">
        <v>40000</v>
      </c>
      <c r="K22" s="128"/>
      <c r="L22" s="128">
        <v>191729.6100823471</v>
      </c>
      <c r="M22" s="128"/>
      <c r="N22" s="128">
        <v>37027.019279645356</v>
      </c>
      <c r="O22" s="130"/>
      <c r="P22" s="128">
        <v>21477.541495237798</v>
      </c>
      <c r="Q22" s="130"/>
      <c r="R22" s="128">
        <v>318314089.2681534</v>
      </c>
    </row>
    <row r="23" spans="2:18" s="115" customFormat="1" ht="12.75">
      <c r="B23" s="115" t="s">
        <v>25</v>
      </c>
      <c r="D23" s="128">
        <v>209651476.71</v>
      </c>
      <c r="E23" s="130"/>
      <c r="F23" s="128">
        <v>238063.71916233754</v>
      </c>
      <c r="G23" s="130"/>
      <c r="H23" s="128">
        <v>288181.4814814815</v>
      </c>
      <c r="I23" s="130"/>
      <c r="J23" s="128">
        <v>40000</v>
      </c>
      <c r="K23" s="128"/>
      <c r="L23" s="128">
        <v>113041.44604833094</v>
      </c>
      <c r="M23" s="128"/>
      <c r="N23" s="128">
        <v>23109.10388486818</v>
      </c>
      <c r="O23" s="130"/>
      <c r="P23" s="128">
        <v>13707.536811016857</v>
      </c>
      <c r="Q23" s="130"/>
      <c r="R23" s="128">
        <v>210067863.8238996</v>
      </c>
    </row>
    <row r="24" spans="2:18" s="115" customFormat="1" ht="12.75">
      <c r="B24" s="115" t="s">
        <v>26</v>
      </c>
      <c r="D24" s="128">
        <v>194685521.9</v>
      </c>
      <c r="E24" s="130"/>
      <c r="F24" s="128">
        <v>115064.13092846313</v>
      </c>
      <c r="G24" s="130"/>
      <c r="H24" s="128">
        <v>288181.4814814815</v>
      </c>
      <c r="I24" s="130"/>
      <c r="J24" s="128">
        <v>40000</v>
      </c>
      <c r="K24" s="128"/>
      <c r="L24" s="128">
        <v>111415.07661392968</v>
      </c>
      <c r="M24" s="128"/>
      <c r="N24" s="128">
        <v>22494.58778926747</v>
      </c>
      <c r="O24" s="130"/>
      <c r="P24" s="128">
        <v>12172.54671443355</v>
      </c>
      <c r="Q24" s="130"/>
      <c r="R24" s="128">
        <v>194982685.30129233</v>
      </c>
    </row>
    <row r="25" spans="2:18" s="115" customFormat="1" ht="12.75">
      <c r="B25" s="115" t="s">
        <v>27</v>
      </c>
      <c r="D25" s="128">
        <v>157672150.67</v>
      </c>
      <c r="E25" s="130"/>
      <c r="F25" s="128">
        <v>53651.37085939174</v>
      </c>
      <c r="G25" s="130"/>
      <c r="H25" s="128">
        <v>279705.55555555556</v>
      </c>
      <c r="I25" s="130"/>
      <c r="J25" s="128">
        <v>40000</v>
      </c>
      <c r="K25" s="128"/>
      <c r="L25" s="128">
        <v>96733.76309882704</v>
      </c>
      <c r="M25" s="128"/>
      <c r="N25" s="128">
        <v>18305.40601937604</v>
      </c>
      <c r="O25" s="130"/>
      <c r="P25" s="128">
        <v>10149.855083095286</v>
      </c>
      <c r="Q25" s="130"/>
      <c r="R25" s="128">
        <v>157920318.57221362</v>
      </c>
    </row>
    <row r="26" spans="2:18" s="115" customFormat="1" ht="12.75">
      <c r="B26" s="115" t="s">
        <v>4</v>
      </c>
      <c r="D26" s="128">
        <v>367439429.8</v>
      </c>
      <c r="E26" s="130"/>
      <c r="F26" s="128">
        <v>409571.9899567097</v>
      </c>
      <c r="G26" s="130"/>
      <c r="H26" s="128">
        <v>279705.55555555556</v>
      </c>
      <c r="I26" s="130"/>
      <c r="J26" s="128">
        <v>40000</v>
      </c>
      <c r="K26" s="128"/>
      <c r="L26" s="128">
        <v>197841.25121891737</v>
      </c>
      <c r="M26" s="128"/>
      <c r="N26" s="128">
        <v>38666.24997398728</v>
      </c>
      <c r="O26" s="130"/>
      <c r="P26" s="128">
        <v>22455.852213988655</v>
      </c>
      <c r="Q26" s="130"/>
      <c r="R26" s="128">
        <v>367909743.99210536</v>
      </c>
    </row>
    <row r="27" spans="2:18" s="115" customFormat="1" ht="12.75">
      <c r="B27" s="115" t="s">
        <v>28</v>
      </c>
      <c r="D27" s="128">
        <v>91299729.643</v>
      </c>
      <c r="E27" s="130"/>
      <c r="F27" s="128">
        <v>43849.801174740234</v>
      </c>
      <c r="G27" s="130"/>
      <c r="H27" s="128">
        <v>279705.55555555556</v>
      </c>
      <c r="I27" s="130"/>
      <c r="J27" s="128">
        <v>40000</v>
      </c>
      <c r="K27" s="128"/>
      <c r="L27" s="128">
        <v>47535.304240202255</v>
      </c>
      <c r="M27" s="128"/>
      <c r="N27" s="128">
        <v>9437.25522525192</v>
      </c>
      <c r="O27" s="130"/>
      <c r="P27" s="128">
        <v>5882.755012951764</v>
      </c>
      <c r="Q27" s="130"/>
      <c r="R27" s="128">
        <v>91600429.68525189</v>
      </c>
    </row>
    <row r="28" spans="2:18" s="115" customFormat="1" ht="12.75">
      <c r="B28" s="115" t="s">
        <v>29</v>
      </c>
      <c r="D28" s="128">
        <v>272662029.46</v>
      </c>
      <c r="E28" s="130"/>
      <c r="F28" s="128">
        <v>133110.89673593067</v>
      </c>
      <c r="G28" s="130"/>
      <c r="H28" s="128">
        <v>172908.8888888889</v>
      </c>
      <c r="I28" s="130"/>
      <c r="J28" s="128">
        <v>40000</v>
      </c>
      <c r="K28" s="128"/>
      <c r="L28" s="128">
        <v>153482.36199365923</v>
      </c>
      <c r="M28" s="128"/>
      <c r="N28" s="128">
        <v>30095.53291862114</v>
      </c>
      <c r="O28" s="130"/>
      <c r="P28" s="128">
        <v>16579.21294722617</v>
      </c>
      <c r="Q28" s="130"/>
      <c r="R28" s="128">
        <v>272807892.1377653</v>
      </c>
    </row>
    <row r="29" spans="2:18" s="115" customFormat="1" ht="12.75">
      <c r="B29" s="115" t="s">
        <v>5</v>
      </c>
      <c r="D29" s="128">
        <v>113158975.7</v>
      </c>
      <c r="E29" s="130"/>
      <c r="F29" s="128">
        <v>51836.45497889608</v>
      </c>
      <c r="G29" s="130"/>
      <c r="H29" s="128">
        <v>172908.8888888889</v>
      </c>
      <c r="I29" s="130"/>
      <c r="J29" s="128">
        <v>40000</v>
      </c>
      <c r="K29" s="128"/>
      <c r="L29" s="128">
        <v>59841.608206595025</v>
      </c>
      <c r="M29" s="128"/>
      <c r="N29" s="128">
        <v>12211.245782675529</v>
      </c>
      <c r="O29" s="130"/>
      <c r="P29" s="128">
        <v>7066.239809435179</v>
      </c>
      <c r="Q29" s="130"/>
      <c r="R29" s="128">
        <v>113344601.95006907</v>
      </c>
    </row>
    <row r="30" spans="2:18" s="115" customFormat="1" ht="12.75">
      <c r="B30" s="115" t="s">
        <v>30</v>
      </c>
      <c r="D30" s="128">
        <v>135191563.77</v>
      </c>
      <c r="E30" s="130"/>
      <c r="F30" s="128">
        <v>208881.71487792197</v>
      </c>
      <c r="G30" s="130"/>
      <c r="H30" s="128">
        <v>172908.8888888889</v>
      </c>
      <c r="I30" s="130"/>
      <c r="J30" s="128">
        <v>40000</v>
      </c>
      <c r="K30" s="128"/>
      <c r="L30" s="128">
        <v>73419.74981011153</v>
      </c>
      <c r="M30" s="128"/>
      <c r="N30" s="128">
        <v>13938.841968156332</v>
      </c>
      <c r="O30" s="130"/>
      <c r="P30" s="128">
        <v>8655.009096923992</v>
      </c>
      <c r="Q30" s="130"/>
      <c r="R30" s="128">
        <v>135517340.7728916</v>
      </c>
    </row>
    <row r="31" spans="2:18" s="115" customFormat="1" ht="12.75">
      <c r="B31" s="115" t="s">
        <v>31</v>
      </c>
      <c r="D31" s="128">
        <v>97443485.56</v>
      </c>
      <c r="E31" s="130"/>
      <c r="F31" s="128">
        <v>203506.0825097401</v>
      </c>
      <c r="G31" s="130"/>
      <c r="H31" s="128">
        <v>172908.8888888889</v>
      </c>
      <c r="I31" s="130"/>
      <c r="J31" s="128">
        <v>40000</v>
      </c>
      <c r="K31" s="128"/>
      <c r="L31" s="128">
        <v>74233.0435805281</v>
      </c>
      <c r="M31" s="128"/>
      <c r="N31" s="128">
        <v>13073.133493859134</v>
      </c>
      <c r="O31" s="130"/>
      <c r="P31" s="128">
        <v>6634.010448740503</v>
      </c>
      <c r="Q31" s="130"/>
      <c r="R31" s="128">
        <v>97765960.3438755</v>
      </c>
    </row>
    <row r="32" spans="2:18" s="115" customFormat="1" ht="12.75">
      <c r="B32" s="115" t="s">
        <v>32</v>
      </c>
      <c r="D32" s="128">
        <v>214591011.62</v>
      </c>
      <c r="E32" s="130"/>
      <c r="F32" s="128">
        <v>38397.374058441535</v>
      </c>
      <c r="G32" s="130"/>
      <c r="H32" s="128">
        <v>172908.8888888889</v>
      </c>
      <c r="I32" s="130"/>
      <c r="J32" s="128">
        <v>40000</v>
      </c>
      <c r="K32" s="128"/>
      <c r="L32" s="128">
        <v>118301.94237421549</v>
      </c>
      <c r="M32" s="128"/>
      <c r="N32" s="128">
        <v>25733.685505572434</v>
      </c>
      <c r="O32" s="130"/>
      <c r="P32" s="128">
        <v>13525.623112085688</v>
      </c>
      <c r="Q32" s="130"/>
      <c r="R32" s="128">
        <v>214684756.63195544</v>
      </c>
    </row>
    <row r="33" spans="2:18" s="115" customFormat="1" ht="12.75">
      <c r="B33" s="116" t="s">
        <v>33</v>
      </c>
      <c r="D33" s="129">
        <v>436308130.25</v>
      </c>
      <c r="E33" s="130"/>
      <c r="F33" s="129">
        <v>351535.63897984393</v>
      </c>
      <c r="G33" s="130"/>
      <c r="H33" s="129">
        <v>279705.55555555556</v>
      </c>
      <c r="I33" s="130"/>
      <c r="J33" s="129">
        <v>40000</v>
      </c>
      <c r="K33" s="128"/>
      <c r="L33" s="129">
        <v>275385.5230972067</v>
      </c>
      <c r="M33" s="128"/>
      <c r="N33" s="129">
        <v>53351.43691278254</v>
      </c>
      <c r="O33" s="130"/>
      <c r="P33" s="129">
        <v>30631.359003220816</v>
      </c>
      <c r="Q33" s="130"/>
      <c r="R33" s="129">
        <v>436620003.12552214</v>
      </c>
    </row>
    <row r="34" spans="4:18" s="115" customFormat="1" ht="6" customHeight="1"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  <row r="35" spans="2:18" s="115" customFormat="1" ht="12.75">
      <c r="B35" s="126" t="s">
        <v>17</v>
      </c>
      <c r="C35" s="116"/>
      <c r="D35" s="139">
        <v>4264465525.99</v>
      </c>
      <c r="E35" s="139"/>
      <c r="F35" s="139">
        <v>3500000.0000000005</v>
      </c>
      <c r="G35" s="139"/>
      <c r="H35" s="139">
        <v>4577000.000000001</v>
      </c>
      <c r="I35" s="139"/>
      <c r="J35" s="139">
        <v>880000</v>
      </c>
      <c r="K35" s="139"/>
      <c r="L35" s="139">
        <v>2500000</v>
      </c>
      <c r="M35" s="139"/>
      <c r="N35" s="139">
        <v>489999.99999999994</v>
      </c>
      <c r="O35" s="139"/>
      <c r="P35" s="139">
        <v>271999.99999999994</v>
      </c>
      <c r="Q35" s="139"/>
      <c r="R35" s="139">
        <v>4270160525.99</v>
      </c>
    </row>
    <row r="36" s="115" customFormat="1" ht="12.75">
      <c r="T36" s="131"/>
    </row>
    <row r="37" s="115" customFormat="1" ht="12.75">
      <c r="B37" s="115" t="s">
        <v>92</v>
      </c>
    </row>
    <row r="38" s="115" customFormat="1" ht="12.75"/>
    <row r="39" s="115" customFormat="1" ht="12.75">
      <c r="B39" s="115" t="s">
        <v>279</v>
      </c>
    </row>
    <row r="40" s="115" customFormat="1" ht="12.75">
      <c r="B40" s="115" t="s">
        <v>280</v>
      </c>
    </row>
    <row r="41" s="115" customFormat="1" ht="12.75">
      <c r="B41" s="115" t="s">
        <v>281</v>
      </c>
    </row>
    <row r="42" s="115" customFormat="1" ht="12.75"/>
    <row r="43" s="115" customFormat="1" ht="12.75">
      <c r="F43" s="115" t="s">
        <v>186</v>
      </c>
    </row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  <row r="1162" s="115" customFormat="1" ht="12.75"/>
    <row r="1163" s="11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55.5546875" style="181" customWidth="1"/>
    <col min="3" max="3" width="2.77734375" style="181" customWidth="1"/>
    <col min="4" max="4" width="8.88671875" style="181" customWidth="1"/>
    <col min="5" max="5" width="2.77734375" style="181" customWidth="1"/>
    <col min="6" max="6" width="8.88671875" style="181" customWidth="1"/>
    <col min="7" max="7" width="2.77734375" style="181" customWidth="1"/>
    <col min="8" max="8" width="0" style="181" hidden="1" customWidth="1"/>
    <col min="9" max="9" width="2.77734375" style="181" hidden="1" customWidth="1"/>
    <col min="10" max="10" width="0" style="181" hidden="1" customWidth="1"/>
    <col min="11" max="16384" width="8.88671875" style="181" customWidth="1"/>
  </cols>
  <sheetData>
    <row r="1" ht="15.75">
      <c r="B1" s="182" t="s">
        <v>273</v>
      </c>
    </row>
    <row r="2" s="115" customFormat="1" ht="6" customHeight="1"/>
    <row r="3" s="115" customFormat="1" ht="12.75">
      <c r="B3" s="183" t="s">
        <v>272</v>
      </c>
    </row>
    <row r="4" s="115" customFormat="1" ht="19.5" customHeight="1">
      <c r="B4" s="132"/>
    </row>
    <row r="5" s="115" customFormat="1" ht="12.75">
      <c r="B5" s="114" t="s">
        <v>158</v>
      </c>
    </row>
    <row r="6" spans="2:9" s="115" customFormat="1" ht="12.75" customHeight="1">
      <c r="B6" s="116"/>
      <c r="C6" s="116"/>
      <c r="D6" s="116"/>
      <c r="E6" s="116"/>
      <c r="F6" s="117" t="s">
        <v>108</v>
      </c>
      <c r="G6" s="135"/>
      <c r="H6" s="116"/>
      <c r="I6" s="116"/>
    </row>
    <row r="7" spans="2:10" s="115" customFormat="1" ht="12.75">
      <c r="B7" s="184" t="s">
        <v>159</v>
      </c>
      <c r="C7" s="114"/>
      <c r="D7" s="185" t="s">
        <v>229</v>
      </c>
      <c r="E7" s="114"/>
      <c r="F7" s="185" t="s">
        <v>225</v>
      </c>
      <c r="G7" s="122"/>
      <c r="H7" s="185" t="s">
        <v>270</v>
      </c>
      <c r="I7" s="122"/>
      <c r="J7" s="185" t="s">
        <v>271</v>
      </c>
    </row>
    <row r="8" s="115" customFormat="1" ht="6" customHeight="1"/>
    <row r="9" spans="2:9" s="115" customFormat="1" ht="12.75">
      <c r="B9" s="135" t="s">
        <v>308</v>
      </c>
      <c r="D9" s="208">
        <v>0.451</v>
      </c>
      <c r="E9" s="208"/>
      <c r="F9" s="209">
        <v>0.55</v>
      </c>
      <c r="G9" s="133"/>
      <c r="I9" s="133"/>
    </row>
    <row r="10" spans="2:9" s="115" customFormat="1" ht="12.75">
      <c r="B10" s="135" t="s">
        <v>309</v>
      </c>
      <c r="D10" s="208">
        <v>1.8</v>
      </c>
      <c r="E10" s="208"/>
      <c r="F10" s="209">
        <v>1.5</v>
      </c>
      <c r="G10" s="133"/>
      <c r="I10" s="133"/>
    </row>
    <row r="11" spans="2:9" s="115" customFormat="1" ht="12.75">
      <c r="B11" s="135" t="s">
        <v>310</v>
      </c>
      <c r="D11" s="208">
        <v>24.88</v>
      </c>
      <c r="E11" s="208"/>
      <c r="F11" s="209">
        <v>25</v>
      </c>
      <c r="G11" s="133"/>
      <c r="I11" s="133"/>
    </row>
    <row r="12" spans="2:9" s="115" customFormat="1" ht="12.75">
      <c r="B12" s="135" t="s">
        <v>311</v>
      </c>
      <c r="D12" s="208">
        <v>58.55</v>
      </c>
      <c r="E12" s="208"/>
      <c r="F12" s="209">
        <v>60.5</v>
      </c>
      <c r="G12" s="133"/>
      <c r="I12" s="133"/>
    </row>
    <row r="13" spans="2:9" s="115" customFormat="1" ht="14.25">
      <c r="B13" s="135" t="s">
        <v>350</v>
      </c>
      <c r="D13" s="208">
        <v>1.577</v>
      </c>
      <c r="E13" s="208"/>
      <c r="F13" s="209">
        <v>0</v>
      </c>
      <c r="G13" s="133"/>
      <c r="I13" s="133"/>
    </row>
    <row r="14" spans="2:9" s="115" customFormat="1" ht="12.75">
      <c r="B14" s="135" t="s">
        <v>312</v>
      </c>
      <c r="D14" s="208">
        <v>2.862</v>
      </c>
      <c r="E14" s="208"/>
      <c r="F14" s="209">
        <v>1.129</v>
      </c>
      <c r="G14" s="133"/>
      <c r="I14" s="133"/>
    </row>
    <row r="15" spans="2:9" s="115" customFormat="1" ht="12.75">
      <c r="B15" s="135" t="s">
        <v>313</v>
      </c>
      <c r="D15" s="208">
        <v>15.7</v>
      </c>
      <c r="E15" s="208"/>
      <c r="F15" s="209">
        <v>15.7</v>
      </c>
      <c r="G15" s="133"/>
      <c r="I15" s="133"/>
    </row>
    <row r="16" spans="2:9" s="115" customFormat="1" ht="12.75">
      <c r="B16" s="135" t="s">
        <v>314</v>
      </c>
      <c r="D16" s="208">
        <v>2</v>
      </c>
      <c r="E16" s="208"/>
      <c r="F16" s="209">
        <v>2</v>
      </c>
      <c r="G16" s="133"/>
      <c r="I16" s="133"/>
    </row>
    <row r="17" spans="2:9" s="115" customFormat="1" ht="14.25">
      <c r="B17" s="135" t="s">
        <v>351</v>
      </c>
      <c r="D17" s="208">
        <v>0.085</v>
      </c>
      <c r="E17" s="208"/>
      <c r="F17" s="209">
        <v>0</v>
      </c>
      <c r="G17" s="133"/>
      <c r="I17" s="133"/>
    </row>
    <row r="18" spans="2:9" s="115" customFormat="1" ht="12.75">
      <c r="B18" s="135" t="s">
        <v>315</v>
      </c>
      <c r="D18" s="208">
        <v>0.16</v>
      </c>
      <c r="E18" s="208"/>
      <c r="F18" s="209">
        <v>0.125</v>
      </c>
      <c r="G18" s="133"/>
      <c r="I18" s="133"/>
    </row>
    <row r="19" spans="2:9" s="115" customFormat="1" ht="12.75">
      <c r="B19" s="135" t="s">
        <v>316</v>
      </c>
      <c r="D19" s="208">
        <v>0.2</v>
      </c>
      <c r="E19" s="208"/>
      <c r="F19" s="209">
        <v>0.2</v>
      </c>
      <c r="G19" s="133"/>
      <c r="I19" s="133"/>
    </row>
    <row r="20" spans="2:9" s="115" customFormat="1" ht="12.75">
      <c r="B20" s="135" t="s">
        <v>317</v>
      </c>
      <c r="D20" s="208">
        <v>0</v>
      </c>
      <c r="E20" s="208"/>
      <c r="F20" s="209">
        <v>5</v>
      </c>
      <c r="G20" s="133"/>
      <c r="I20" s="133"/>
    </row>
    <row r="21" spans="2:9" s="115" customFormat="1" ht="12.75">
      <c r="B21" s="135" t="s">
        <v>318</v>
      </c>
      <c r="D21" s="208">
        <v>0</v>
      </c>
      <c r="E21" s="208"/>
      <c r="F21" s="209">
        <v>141.021</v>
      </c>
      <c r="G21" s="133"/>
      <c r="I21" s="133"/>
    </row>
    <row r="22" spans="2:9" s="115" customFormat="1" ht="14.25">
      <c r="B22" s="135" t="s">
        <v>352</v>
      </c>
      <c r="D22" s="208">
        <v>10.18</v>
      </c>
      <c r="E22" s="208"/>
      <c r="F22" s="209">
        <v>0</v>
      </c>
      <c r="G22" s="133"/>
      <c r="I22" s="133"/>
    </row>
    <row r="23" spans="2:9" s="115" customFormat="1" ht="14.25">
      <c r="B23" s="135" t="s">
        <v>353</v>
      </c>
      <c r="D23" s="208">
        <v>97.9</v>
      </c>
      <c r="E23" s="208"/>
      <c r="F23" s="209">
        <v>0</v>
      </c>
      <c r="G23" s="133"/>
      <c r="I23" s="133"/>
    </row>
    <row r="24" spans="2:9" s="115" customFormat="1" ht="14.25">
      <c r="B24" s="135" t="s">
        <v>354</v>
      </c>
      <c r="D24" s="208">
        <v>25.529</v>
      </c>
      <c r="E24" s="208"/>
      <c r="F24" s="209">
        <v>0</v>
      </c>
      <c r="G24" s="133"/>
      <c r="I24" s="133"/>
    </row>
    <row r="25" spans="2:9" s="115" customFormat="1" ht="14.25">
      <c r="B25" s="135" t="s">
        <v>355</v>
      </c>
      <c r="D25" s="208">
        <v>5.63</v>
      </c>
      <c r="E25" s="208"/>
      <c r="F25" s="209">
        <v>0</v>
      </c>
      <c r="G25" s="133"/>
      <c r="I25" s="133"/>
    </row>
    <row r="26" spans="2:9" s="115" customFormat="1" ht="14.25">
      <c r="B26" s="135" t="s">
        <v>356</v>
      </c>
      <c r="D26" s="208">
        <v>8.5</v>
      </c>
      <c r="E26" s="208"/>
      <c r="F26" s="209">
        <v>0</v>
      </c>
      <c r="G26" s="133"/>
      <c r="I26" s="133"/>
    </row>
    <row r="27" spans="2:9" s="115" customFormat="1" ht="14.25">
      <c r="B27" s="135" t="s">
        <v>357</v>
      </c>
      <c r="D27" s="208">
        <v>1.1</v>
      </c>
      <c r="E27" s="208"/>
      <c r="F27" s="209">
        <v>0</v>
      </c>
      <c r="G27" s="133"/>
      <c r="I27" s="133"/>
    </row>
    <row r="28" spans="2:9" s="115" customFormat="1" ht="14.25">
      <c r="B28" s="135" t="s">
        <v>358</v>
      </c>
      <c r="D28" s="208">
        <v>0.4</v>
      </c>
      <c r="E28" s="208"/>
      <c r="F28" s="209">
        <v>0</v>
      </c>
      <c r="G28" s="133"/>
      <c r="I28" s="133"/>
    </row>
    <row r="29" spans="2:9" s="115" customFormat="1" ht="14.25">
      <c r="B29" s="135" t="s">
        <v>359</v>
      </c>
      <c r="D29" s="208">
        <v>0.933</v>
      </c>
      <c r="E29" s="208"/>
      <c r="F29" s="209">
        <v>0</v>
      </c>
      <c r="G29" s="133"/>
      <c r="I29" s="133"/>
    </row>
    <row r="30" spans="2:10" s="115" customFormat="1" ht="14.25">
      <c r="B30" s="135" t="s">
        <v>360</v>
      </c>
      <c r="D30" s="208">
        <v>0.182</v>
      </c>
      <c r="E30" s="208"/>
      <c r="F30" s="209">
        <v>0</v>
      </c>
      <c r="G30" s="133"/>
      <c r="H30" s="134"/>
      <c r="I30" s="133"/>
      <c r="J30" s="134"/>
    </row>
    <row r="31" spans="2:9" s="115" customFormat="1" ht="14.25">
      <c r="B31" s="135" t="s">
        <v>361</v>
      </c>
      <c r="D31" s="208">
        <v>0.821</v>
      </c>
      <c r="E31" s="208"/>
      <c r="F31" s="209">
        <v>0</v>
      </c>
      <c r="G31" s="133"/>
      <c r="I31" s="133"/>
    </row>
    <row r="32" spans="2:9" s="115" customFormat="1" ht="14.25">
      <c r="B32" s="135" t="s">
        <v>362</v>
      </c>
      <c r="D32" s="208">
        <v>0.46</v>
      </c>
      <c r="E32" s="208"/>
      <c r="F32" s="209">
        <v>0</v>
      </c>
      <c r="G32" s="133"/>
      <c r="I32" s="133"/>
    </row>
    <row r="33" spans="2:9" s="115" customFormat="1" ht="14.25">
      <c r="B33" s="135" t="s">
        <v>363</v>
      </c>
      <c r="D33" s="208">
        <v>68.52</v>
      </c>
      <c r="E33" s="208"/>
      <c r="F33" s="209">
        <v>82.046</v>
      </c>
      <c r="G33" s="133"/>
      <c r="I33" s="133"/>
    </row>
    <row r="34" spans="2:9" s="115" customFormat="1" ht="14.25">
      <c r="B34" s="135" t="s">
        <v>364</v>
      </c>
      <c r="D34" s="208">
        <v>1.829</v>
      </c>
      <c r="E34" s="208"/>
      <c r="F34" s="209">
        <v>0</v>
      </c>
      <c r="G34" s="133"/>
      <c r="I34" s="133"/>
    </row>
    <row r="35" spans="2:9" s="115" customFormat="1" ht="14.25">
      <c r="B35" s="135" t="s">
        <v>365</v>
      </c>
      <c r="D35" s="208">
        <v>3.044</v>
      </c>
      <c r="E35" s="208"/>
      <c r="F35" s="209">
        <v>0</v>
      </c>
      <c r="G35" s="133"/>
      <c r="I35" s="133"/>
    </row>
    <row r="36" spans="2:10" s="115" customFormat="1" ht="12.75">
      <c r="B36" s="135" t="s">
        <v>319</v>
      </c>
      <c r="D36" s="208">
        <v>108.299</v>
      </c>
      <c r="E36" s="208"/>
      <c r="F36" s="209" t="s">
        <v>307</v>
      </c>
      <c r="G36" s="133"/>
      <c r="H36" s="134"/>
      <c r="I36" s="133"/>
      <c r="J36" s="134"/>
    </row>
    <row r="37" spans="2:9" s="115" customFormat="1" ht="12.75">
      <c r="B37" s="135" t="s">
        <v>320</v>
      </c>
      <c r="D37" s="208">
        <v>4.555</v>
      </c>
      <c r="E37" s="208"/>
      <c r="F37" s="209" t="s">
        <v>307</v>
      </c>
      <c r="G37" s="133"/>
      <c r="I37" s="133"/>
    </row>
    <row r="38" spans="2:9" s="115" customFormat="1" ht="14.25">
      <c r="B38" s="135" t="s">
        <v>366</v>
      </c>
      <c r="D38" s="208">
        <v>8.581</v>
      </c>
      <c r="E38" s="208"/>
      <c r="F38" s="209">
        <v>0</v>
      </c>
      <c r="G38" s="133"/>
      <c r="I38" s="133"/>
    </row>
    <row r="39" spans="2:9" s="115" customFormat="1" ht="12.75">
      <c r="B39" s="135" t="s">
        <v>321</v>
      </c>
      <c r="D39" s="208">
        <v>0.736</v>
      </c>
      <c r="E39" s="208"/>
      <c r="F39" s="209">
        <v>0.736</v>
      </c>
      <c r="G39" s="133"/>
      <c r="I39" s="133"/>
    </row>
    <row r="40" spans="2:9" s="115" customFormat="1" ht="14.25">
      <c r="B40" s="135" t="s">
        <v>367</v>
      </c>
      <c r="D40" s="208">
        <v>2.716</v>
      </c>
      <c r="E40" s="208"/>
      <c r="F40" s="209">
        <v>0</v>
      </c>
      <c r="G40" s="133"/>
      <c r="I40" s="133"/>
    </row>
    <row r="41" spans="2:10" s="115" customFormat="1" ht="12.75">
      <c r="B41" s="135" t="s">
        <v>322</v>
      </c>
      <c r="D41" s="208">
        <v>2.756</v>
      </c>
      <c r="E41" s="208"/>
      <c r="F41" s="209">
        <v>2.756</v>
      </c>
      <c r="G41" s="133"/>
      <c r="H41" s="134"/>
      <c r="I41" s="133"/>
      <c r="J41" s="134"/>
    </row>
    <row r="42" spans="2:9" s="115" customFormat="1" ht="14.25">
      <c r="B42" s="135" t="s">
        <v>368</v>
      </c>
      <c r="D42" s="208">
        <v>0.88</v>
      </c>
      <c r="E42" s="208"/>
      <c r="F42" s="209">
        <v>0</v>
      </c>
      <c r="G42" s="133"/>
      <c r="I42" s="133"/>
    </row>
    <row r="43" spans="2:9" s="115" customFormat="1" ht="14.25">
      <c r="B43" s="135" t="s">
        <v>369</v>
      </c>
      <c r="D43" s="208">
        <v>1.3</v>
      </c>
      <c r="E43" s="208"/>
      <c r="F43" s="209">
        <v>3</v>
      </c>
      <c r="G43" s="133"/>
      <c r="I43" s="133"/>
    </row>
    <row r="44" spans="2:9" s="115" customFormat="1" ht="14.25">
      <c r="B44" s="135" t="s">
        <v>370</v>
      </c>
      <c r="D44" s="208">
        <v>0.133</v>
      </c>
      <c r="E44" s="208"/>
      <c r="F44" s="209">
        <v>0</v>
      </c>
      <c r="G44" s="133"/>
      <c r="I44" s="133"/>
    </row>
    <row r="45" spans="2:9" s="115" customFormat="1" ht="14.25">
      <c r="B45" s="135" t="s">
        <v>371</v>
      </c>
      <c r="D45" s="208">
        <v>4.577</v>
      </c>
      <c r="E45" s="208"/>
      <c r="F45" s="209">
        <v>0</v>
      </c>
      <c r="G45" s="133"/>
      <c r="I45" s="133"/>
    </row>
    <row r="46" spans="2:10" s="115" customFormat="1" ht="14.25">
      <c r="B46" s="135" t="s">
        <v>372</v>
      </c>
      <c r="D46" s="208">
        <v>35</v>
      </c>
      <c r="E46" s="208"/>
      <c r="F46" s="210">
        <v>0</v>
      </c>
      <c r="G46" s="133"/>
      <c r="H46" s="134"/>
      <c r="I46" s="133"/>
      <c r="J46" s="134"/>
    </row>
    <row r="47" spans="2:10" s="115" customFormat="1" ht="12.75">
      <c r="B47" s="135" t="s">
        <v>323</v>
      </c>
      <c r="D47" s="208">
        <v>8.159</v>
      </c>
      <c r="E47" s="208"/>
      <c r="F47" s="209">
        <v>8.4</v>
      </c>
      <c r="G47" s="133"/>
      <c r="H47" s="134"/>
      <c r="I47" s="133"/>
      <c r="J47" s="134"/>
    </row>
    <row r="48" spans="2:10" s="115" customFormat="1" ht="12.75">
      <c r="B48" s="135" t="s">
        <v>324</v>
      </c>
      <c r="D48" s="208">
        <v>22.663</v>
      </c>
      <c r="E48" s="208"/>
      <c r="F48" s="209">
        <v>27.475</v>
      </c>
      <c r="G48" s="133"/>
      <c r="H48" s="134"/>
      <c r="I48" s="133"/>
      <c r="J48" s="134"/>
    </row>
    <row r="49" spans="2:10" s="115" customFormat="1" ht="12.75">
      <c r="B49" s="135" t="s">
        <v>325</v>
      </c>
      <c r="D49" s="208">
        <v>0.02</v>
      </c>
      <c r="E49" s="208"/>
      <c r="F49" s="209">
        <v>0.01</v>
      </c>
      <c r="G49" s="133"/>
      <c r="H49" s="134"/>
      <c r="I49" s="133"/>
      <c r="J49" s="134"/>
    </row>
    <row r="50" spans="2:10" s="115" customFormat="1" ht="14.25">
      <c r="B50" s="135" t="s">
        <v>373</v>
      </c>
      <c r="D50" s="208">
        <v>0.1</v>
      </c>
      <c r="E50" s="208"/>
      <c r="F50" s="209">
        <v>0</v>
      </c>
      <c r="G50" s="133"/>
      <c r="H50" s="134"/>
      <c r="I50" s="133"/>
      <c r="J50" s="134"/>
    </row>
    <row r="51" spans="2:10" s="115" customFormat="1" ht="12.75">
      <c r="B51" s="135" t="s">
        <v>326</v>
      </c>
      <c r="D51" s="208">
        <v>29.603</v>
      </c>
      <c r="E51" s="208"/>
      <c r="F51" s="210">
        <v>29.603</v>
      </c>
      <c r="G51" s="133"/>
      <c r="H51" s="134"/>
      <c r="I51" s="133"/>
      <c r="J51" s="134"/>
    </row>
    <row r="52" spans="2:10" s="115" customFormat="1" ht="12.75">
      <c r="B52" s="135" t="s">
        <v>327</v>
      </c>
      <c r="D52" s="208">
        <v>0.372</v>
      </c>
      <c r="E52" s="208"/>
      <c r="F52" s="209">
        <v>0.378</v>
      </c>
      <c r="G52" s="133"/>
      <c r="H52" s="134"/>
      <c r="I52" s="133"/>
      <c r="J52" s="134"/>
    </row>
    <row r="53" spans="2:10" s="115" customFormat="1" ht="12.75">
      <c r="B53" s="135" t="s">
        <v>328</v>
      </c>
      <c r="D53" s="208">
        <v>2.138</v>
      </c>
      <c r="E53" s="208"/>
      <c r="F53" s="209">
        <v>1.03</v>
      </c>
      <c r="G53" s="133"/>
      <c r="H53" s="134"/>
      <c r="I53" s="133"/>
      <c r="J53" s="134"/>
    </row>
    <row r="54" spans="2:10" s="115" customFormat="1" ht="14.25">
      <c r="B54" s="135" t="s">
        <v>374</v>
      </c>
      <c r="D54" s="208">
        <v>0.05</v>
      </c>
      <c r="E54" s="208"/>
      <c r="F54" s="209">
        <v>0.05</v>
      </c>
      <c r="G54" s="133"/>
      <c r="H54" s="134"/>
      <c r="I54" s="133"/>
      <c r="J54" s="134"/>
    </row>
    <row r="55" spans="2:10" s="115" customFormat="1" ht="12.75">
      <c r="B55" s="135" t="s">
        <v>329</v>
      </c>
      <c r="D55" s="208">
        <v>0.361</v>
      </c>
      <c r="E55" s="208"/>
      <c r="F55" s="209">
        <v>0.377</v>
      </c>
      <c r="G55" s="133"/>
      <c r="H55" s="134"/>
      <c r="I55" s="133"/>
      <c r="J55" s="134"/>
    </row>
    <row r="56" spans="2:10" s="115" customFormat="1" ht="12.75">
      <c r="B56" s="135" t="s">
        <v>330</v>
      </c>
      <c r="D56" s="208">
        <v>0.825</v>
      </c>
      <c r="E56" s="208"/>
      <c r="F56" s="210">
        <v>0.85</v>
      </c>
      <c r="G56" s="133"/>
      <c r="H56" s="134"/>
      <c r="I56" s="133"/>
      <c r="J56" s="134"/>
    </row>
    <row r="57" spans="2:10" s="115" customFormat="1" ht="12.75">
      <c r="B57" s="135" t="s">
        <v>331</v>
      </c>
      <c r="D57" s="208">
        <v>43.422</v>
      </c>
      <c r="E57" s="208"/>
      <c r="F57" s="209">
        <v>43.422</v>
      </c>
      <c r="G57" s="133"/>
      <c r="H57" s="134"/>
      <c r="I57" s="133"/>
      <c r="J57" s="134"/>
    </row>
    <row r="58" spans="2:10" s="115" customFormat="1" ht="12.75">
      <c r="B58" s="135" t="s">
        <v>332</v>
      </c>
      <c r="D58" s="208">
        <v>68.644</v>
      </c>
      <c r="E58" s="208"/>
      <c r="F58" s="209">
        <v>75.6</v>
      </c>
      <c r="G58" s="133"/>
      <c r="H58" s="134"/>
      <c r="I58" s="133"/>
      <c r="J58" s="134"/>
    </row>
    <row r="59" spans="2:10" s="115" customFormat="1" ht="12.75">
      <c r="B59" s="135" t="s">
        <v>333</v>
      </c>
      <c r="D59" s="208">
        <v>1.35</v>
      </c>
      <c r="E59" s="208"/>
      <c r="F59" s="209">
        <v>1.35</v>
      </c>
      <c r="G59" s="133"/>
      <c r="H59" s="134"/>
      <c r="I59" s="133"/>
      <c r="J59" s="134"/>
    </row>
    <row r="60" spans="2:10" s="115" customFormat="1" ht="14.25">
      <c r="B60" s="135" t="s">
        <v>375</v>
      </c>
      <c r="D60" s="208">
        <v>3.5</v>
      </c>
      <c r="E60" s="208"/>
      <c r="F60" s="209">
        <v>0</v>
      </c>
      <c r="G60" s="133"/>
      <c r="H60" s="134"/>
      <c r="I60" s="133"/>
      <c r="J60" s="134"/>
    </row>
    <row r="61" spans="2:10" s="115" customFormat="1" ht="14.25">
      <c r="B61" s="135" t="s">
        <v>376</v>
      </c>
      <c r="D61" s="208">
        <v>0.35</v>
      </c>
      <c r="E61" s="208"/>
      <c r="F61" s="209">
        <v>0</v>
      </c>
      <c r="G61" s="133"/>
      <c r="H61" s="134"/>
      <c r="I61" s="133"/>
      <c r="J61" s="134"/>
    </row>
    <row r="62" spans="2:10" s="115" customFormat="1" ht="14.25">
      <c r="B62" s="135" t="s">
        <v>377</v>
      </c>
      <c r="D62" s="208">
        <v>2.872</v>
      </c>
      <c r="E62" s="208"/>
      <c r="F62" s="209">
        <v>0</v>
      </c>
      <c r="G62" s="133"/>
      <c r="H62" s="134"/>
      <c r="I62" s="133"/>
      <c r="J62" s="134"/>
    </row>
    <row r="63" spans="2:10" s="115" customFormat="1" ht="14.25">
      <c r="B63" s="135" t="s">
        <v>378</v>
      </c>
      <c r="D63" s="208">
        <v>0.055</v>
      </c>
      <c r="E63" s="208"/>
      <c r="F63" s="209">
        <v>0</v>
      </c>
      <c r="G63" s="133"/>
      <c r="H63" s="134"/>
      <c r="I63" s="133"/>
      <c r="J63" s="134"/>
    </row>
    <row r="64" spans="2:10" s="115" customFormat="1" ht="12.75">
      <c r="B64" s="135" t="s">
        <v>334</v>
      </c>
      <c r="D64" s="208">
        <v>2.3</v>
      </c>
      <c r="E64" s="208"/>
      <c r="F64" s="209">
        <v>2.3</v>
      </c>
      <c r="G64" s="133"/>
      <c r="H64" s="134"/>
      <c r="I64" s="133"/>
      <c r="J64" s="134"/>
    </row>
    <row r="65" spans="2:10" s="115" customFormat="1" ht="12.75">
      <c r="B65" s="135" t="s">
        <v>335</v>
      </c>
      <c r="D65" s="208">
        <v>1.693</v>
      </c>
      <c r="E65" s="208"/>
      <c r="F65" s="209">
        <v>2</v>
      </c>
      <c r="G65" s="133"/>
      <c r="H65" s="134"/>
      <c r="I65" s="133"/>
      <c r="J65" s="134"/>
    </row>
    <row r="66" spans="2:9" s="115" customFormat="1" ht="14.25">
      <c r="B66" s="135" t="s">
        <v>379</v>
      </c>
      <c r="D66" s="208">
        <v>5.168</v>
      </c>
      <c r="E66" s="208"/>
      <c r="F66" s="209">
        <v>5</v>
      </c>
      <c r="G66" s="133"/>
      <c r="I66" s="133"/>
    </row>
    <row r="67" spans="2:9" s="115" customFormat="1" ht="12.75">
      <c r="B67" s="135" t="s">
        <v>336</v>
      </c>
      <c r="D67" s="208">
        <v>0.313</v>
      </c>
      <c r="E67" s="208"/>
      <c r="F67" s="209">
        <v>0.213</v>
      </c>
      <c r="G67" s="133"/>
      <c r="I67" s="133"/>
    </row>
    <row r="68" spans="2:9" s="115" customFormat="1" ht="14.25">
      <c r="B68" s="135" t="s">
        <v>380</v>
      </c>
      <c r="D68" s="208">
        <v>0.1</v>
      </c>
      <c r="E68" s="208"/>
      <c r="F68" s="209">
        <v>0</v>
      </c>
      <c r="G68" s="133"/>
      <c r="I68" s="133"/>
    </row>
    <row r="69" spans="2:9" s="115" customFormat="1" ht="12.75">
      <c r="B69" s="135" t="s">
        <v>337</v>
      </c>
      <c r="D69" s="208">
        <v>31.1</v>
      </c>
      <c r="E69" s="208"/>
      <c r="F69" s="209">
        <v>31.1</v>
      </c>
      <c r="G69" s="133"/>
      <c r="I69" s="133"/>
    </row>
    <row r="70" spans="2:9" s="115" customFormat="1" ht="12.75">
      <c r="B70" s="135" t="s">
        <v>338</v>
      </c>
      <c r="D70" s="208">
        <v>4.9</v>
      </c>
      <c r="E70" s="208"/>
      <c r="F70" s="209">
        <v>4.9</v>
      </c>
      <c r="G70" s="133"/>
      <c r="I70" s="133"/>
    </row>
    <row r="71" spans="2:9" s="115" customFormat="1" ht="12.75">
      <c r="B71" s="135" t="s">
        <v>339</v>
      </c>
      <c r="D71" s="208">
        <v>0.296</v>
      </c>
      <c r="E71" s="208"/>
      <c r="F71" s="209">
        <v>0.3</v>
      </c>
      <c r="G71" s="133"/>
      <c r="I71" s="133"/>
    </row>
    <row r="72" spans="2:9" s="115" customFormat="1" ht="14.25">
      <c r="B72" s="135" t="s">
        <v>381</v>
      </c>
      <c r="D72" s="208">
        <v>2.063</v>
      </c>
      <c r="E72" s="208"/>
      <c r="F72" s="209">
        <v>0</v>
      </c>
      <c r="G72" s="133"/>
      <c r="I72" s="133"/>
    </row>
    <row r="73" spans="2:9" s="115" customFormat="1" ht="12.75">
      <c r="B73" s="135" t="s">
        <v>340</v>
      </c>
      <c r="D73" s="208">
        <v>0.079</v>
      </c>
      <c r="E73" s="208"/>
      <c r="F73" s="209">
        <v>0.079</v>
      </c>
      <c r="G73" s="133"/>
      <c r="I73" s="133"/>
    </row>
    <row r="74" spans="2:9" s="115" customFormat="1" ht="12.75">
      <c r="B74" s="135" t="s">
        <v>341</v>
      </c>
      <c r="D74" s="208">
        <v>6.397</v>
      </c>
      <c r="E74" s="208"/>
      <c r="F74" s="209">
        <v>6.253</v>
      </c>
      <c r="G74" s="133"/>
      <c r="I74" s="133"/>
    </row>
    <row r="75" spans="2:9" s="115" customFormat="1" ht="12.75">
      <c r="B75" s="135" t="s">
        <v>342</v>
      </c>
      <c r="D75" s="208">
        <v>0.06</v>
      </c>
      <c r="E75" s="208"/>
      <c r="F75" s="209">
        <v>0.035</v>
      </c>
      <c r="G75" s="133"/>
      <c r="I75" s="133"/>
    </row>
    <row r="76" spans="2:9" s="115" customFormat="1" ht="12.75">
      <c r="B76" s="135" t="s">
        <v>163</v>
      </c>
      <c r="D76" s="208">
        <v>1.918</v>
      </c>
      <c r="E76" s="208"/>
      <c r="F76" s="209" t="s">
        <v>307</v>
      </c>
      <c r="G76" s="133"/>
      <c r="I76" s="133"/>
    </row>
    <row r="77" spans="2:9" s="115" customFormat="1" ht="12.75">
      <c r="B77" s="135" t="s">
        <v>343</v>
      </c>
      <c r="D77" s="208">
        <v>12.155</v>
      </c>
      <c r="E77" s="208"/>
      <c r="F77" s="209">
        <v>12.155</v>
      </c>
      <c r="G77" s="133"/>
      <c r="I77" s="133"/>
    </row>
    <row r="78" spans="2:9" s="115" customFormat="1" ht="12.75">
      <c r="B78" s="135" t="s">
        <v>344</v>
      </c>
      <c r="D78" s="208">
        <v>2.2</v>
      </c>
      <c r="E78" s="208"/>
      <c r="F78" s="209">
        <v>2.2</v>
      </c>
      <c r="G78" s="133"/>
      <c r="I78" s="133"/>
    </row>
    <row r="79" spans="2:9" s="115" customFormat="1" ht="14.25">
      <c r="B79" s="135" t="s">
        <v>382</v>
      </c>
      <c r="D79" s="208">
        <v>0.6</v>
      </c>
      <c r="E79" s="208"/>
      <c r="F79" s="209">
        <v>0</v>
      </c>
      <c r="G79" s="133"/>
      <c r="I79" s="133"/>
    </row>
    <row r="80" spans="2:9" s="115" customFormat="1" ht="12.75">
      <c r="B80" s="135" t="s">
        <v>345</v>
      </c>
      <c r="D80" s="208">
        <v>133.807</v>
      </c>
      <c r="E80" s="208"/>
      <c r="F80" s="209">
        <v>123.688</v>
      </c>
      <c r="G80" s="133"/>
      <c r="I80" s="133"/>
    </row>
    <row r="81" spans="2:9" s="115" customFormat="1" ht="12.75">
      <c r="B81" s="135" t="s">
        <v>346</v>
      </c>
      <c r="D81" s="208">
        <v>66</v>
      </c>
      <c r="E81" s="208"/>
      <c r="F81" s="209">
        <v>64</v>
      </c>
      <c r="G81" s="133"/>
      <c r="I81" s="133"/>
    </row>
    <row r="82" spans="2:9" s="115" customFormat="1" ht="12.75">
      <c r="B82" s="135" t="s">
        <v>347</v>
      </c>
      <c r="D82" s="208">
        <v>1.113</v>
      </c>
      <c r="E82" s="208"/>
      <c r="F82" s="209">
        <v>1.113</v>
      </c>
      <c r="G82" s="133"/>
      <c r="I82" s="133"/>
    </row>
    <row r="83" spans="2:9" s="115" customFormat="1" ht="12.75">
      <c r="B83" s="135" t="s">
        <v>348</v>
      </c>
      <c r="D83" s="208">
        <v>0.3</v>
      </c>
      <c r="E83" s="208"/>
      <c r="F83" s="209">
        <v>0.4</v>
      </c>
      <c r="G83" s="133"/>
      <c r="I83" s="133"/>
    </row>
    <row r="84" spans="2:9" s="115" customFormat="1" ht="14.25">
      <c r="B84" s="135" t="s">
        <v>383</v>
      </c>
      <c r="D84" s="208">
        <v>1.44</v>
      </c>
      <c r="E84" s="208"/>
      <c r="F84" s="209">
        <v>0</v>
      </c>
      <c r="G84" s="133"/>
      <c r="I84" s="133"/>
    </row>
    <row r="85" spans="2:9" s="115" customFormat="1" ht="12.75">
      <c r="B85" s="135" t="s">
        <v>349</v>
      </c>
      <c r="D85" s="208">
        <v>0.509</v>
      </c>
      <c r="E85" s="208"/>
      <c r="F85" s="209">
        <v>1.975</v>
      </c>
      <c r="G85" s="133"/>
      <c r="I85" s="133"/>
    </row>
    <row r="86" spans="2:10" s="115" customFormat="1" ht="14.25">
      <c r="B86" s="116" t="s">
        <v>384</v>
      </c>
      <c r="C86" s="116"/>
      <c r="D86" s="211">
        <v>1.333</v>
      </c>
      <c r="E86" s="211"/>
      <c r="F86" s="212">
        <v>0</v>
      </c>
      <c r="G86" s="136"/>
      <c r="H86" s="116"/>
      <c r="I86" s="136"/>
      <c r="J86" s="116"/>
    </row>
    <row r="87" s="115" customFormat="1" ht="12.75"/>
    <row r="88" s="115" customFormat="1" ht="12.75">
      <c r="B88" s="186" t="s">
        <v>276</v>
      </c>
    </row>
    <row r="89" s="115" customFormat="1" ht="12.75">
      <c r="B89" s="186" t="s">
        <v>300</v>
      </c>
    </row>
    <row r="90" s="115" customFormat="1" ht="12.75">
      <c r="B90" s="115" t="s">
        <v>301</v>
      </c>
    </row>
    <row r="91" s="115" customFormat="1" ht="12.75"/>
    <row r="92" s="115" customFormat="1" ht="12.75">
      <c r="B92" s="135" t="s">
        <v>302</v>
      </c>
    </row>
    <row r="93" s="115" customFormat="1" ht="12.75">
      <c r="B93" s="135"/>
    </row>
    <row r="94" s="115" customFormat="1" ht="12.75">
      <c r="B94" s="115" t="s">
        <v>303</v>
      </c>
    </row>
    <row r="95" s="115" customFormat="1" ht="12.75">
      <c r="B95" s="115" t="s">
        <v>304</v>
      </c>
    </row>
    <row r="96" s="115" customFormat="1" ht="12.75">
      <c r="B96" s="115" t="s">
        <v>305</v>
      </c>
    </row>
    <row r="97" s="115" customFormat="1" ht="12.75">
      <c r="B97" s="115" t="s">
        <v>306</v>
      </c>
    </row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  <row r="1162" s="115" customFormat="1" ht="12.75"/>
    <row r="1163" s="115" customFormat="1" ht="12.75"/>
    <row r="1164" s="115" customFormat="1" ht="12.75"/>
    <row r="1165" s="115" customFormat="1" ht="12.75"/>
    <row r="1166" s="115" customFormat="1" ht="12.75"/>
    <row r="1167" s="115" customFormat="1" ht="12.75"/>
    <row r="1168" s="115" customFormat="1" ht="12.75"/>
    <row r="1169" s="115" customFormat="1" ht="12.75"/>
    <row r="1170" s="115" customFormat="1" ht="12.75"/>
    <row r="1171" s="115" customFormat="1" ht="12.75"/>
    <row r="1172" s="115" customFormat="1" ht="12.75"/>
    <row r="1173" s="115" customFormat="1" ht="12.75"/>
    <row r="1174" s="115" customFormat="1" ht="12.75"/>
    <row r="1175" s="115" customFormat="1" ht="12.75"/>
    <row r="1176" s="115" customFormat="1" ht="12.75"/>
    <row r="1177" s="115" customFormat="1" ht="12.75"/>
    <row r="1178" s="115" customFormat="1" ht="12.75"/>
    <row r="1179" s="115" customFormat="1" ht="12.75"/>
  </sheetData>
  <sheetProtection/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63"/>
  </sheetPr>
  <dimension ref="B1:F2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23.6640625" style="0" customWidth="1"/>
    <col min="3" max="3" width="2.77734375" style="0" customWidth="1"/>
    <col min="4" max="4" width="10.3359375" style="0" bestFit="1" customWidth="1"/>
    <col min="5" max="5" width="2.77734375" style="0" customWidth="1"/>
    <col min="6" max="6" width="8.10546875" style="0" bestFit="1" customWidth="1"/>
  </cols>
  <sheetData>
    <row r="1" spans="2:3" ht="15.75">
      <c r="B1" s="52" t="e">
        <f>"SETLIAD LLYWODRAETH LEOL CYMRU "&amp;#REF!</f>
        <v>#REF!</v>
      </c>
      <c r="C1" s="92"/>
    </row>
    <row r="2" ht="6" customHeight="1"/>
    <row r="3" spans="2:6" ht="15">
      <c r="B3" s="54" t="e">
        <f>#REF!</f>
        <v>#REF!</v>
      </c>
      <c r="C3" s="93"/>
      <c r="D3" s="94"/>
      <c r="E3" s="94"/>
      <c r="F3" s="25"/>
    </row>
    <row r="4" spans="2:6" ht="15">
      <c r="B4" s="1"/>
      <c r="C4" s="1"/>
      <c r="D4" s="94"/>
      <c r="E4" s="94"/>
      <c r="F4" s="25"/>
    </row>
    <row r="5" spans="2:6" ht="15">
      <c r="B5" s="55" t="s">
        <v>190</v>
      </c>
      <c r="C5" s="73"/>
      <c r="D5" s="94"/>
      <c r="E5" s="94"/>
      <c r="F5" s="25"/>
    </row>
    <row r="6" spans="2:6" ht="15">
      <c r="B6" s="3"/>
      <c r="C6" s="3"/>
      <c r="D6" s="95"/>
      <c r="E6" s="95"/>
      <c r="F6" s="102" t="s">
        <v>106</v>
      </c>
    </row>
    <row r="7" spans="2:6" ht="15">
      <c r="B7" s="11"/>
      <c r="C7" s="11"/>
      <c r="D7" s="104" t="s">
        <v>52</v>
      </c>
      <c r="E7" s="97"/>
      <c r="F7" s="98"/>
    </row>
    <row r="8" spans="2:6" ht="15">
      <c r="B8" s="11"/>
      <c r="C8" s="11"/>
      <c r="D8" s="104" t="s">
        <v>192</v>
      </c>
      <c r="E8" s="97"/>
      <c r="F8" s="99"/>
    </row>
    <row r="9" spans="2:6" ht="15">
      <c r="B9" s="103" t="s">
        <v>191</v>
      </c>
      <c r="C9" s="21"/>
      <c r="D9" s="105" t="s">
        <v>193</v>
      </c>
      <c r="E9" s="96"/>
      <c r="F9" s="106" t="s">
        <v>194</v>
      </c>
    </row>
    <row r="10" spans="2:6" ht="15">
      <c r="B10" s="1" t="s">
        <v>197</v>
      </c>
      <c r="C10" s="1"/>
      <c r="D10" s="41">
        <f aca="true" t="shared" si="0" ref="D10:D15">F10*$D$17</f>
        <v>2292603.9518756336</v>
      </c>
      <c r="E10" s="41"/>
      <c r="F10" s="7">
        <v>0.2253482864568598</v>
      </c>
    </row>
    <row r="11" spans="2:6" ht="15">
      <c r="B11" s="1" t="s">
        <v>198</v>
      </c>
      <c r="C11" s="1"/>
      <c r="D11" s="41">
        <f t="shared" si="0"/>
        <v>1746525.796811988</v>
      </c>
      <c r="E11" s="41"/>
      <c r="F11" s="7">
        <v>0.1716723009407224</v>
      </c>
    </row>
    <row r="12" spans="2:6" ht="15">
      <c r="B12" s="1" t="s">
        <v>199</v>
      </c>
      <c r="C12" s="1"/>
      <c r="D12" s="41">
        <f t="shared" si="0"/>
        <v>1705026.1990159</v>
      </c>
      <c r="E12" s="41"/>
      <c r="F12" s="7">
        <v>0.16759315624399168</v>
      </c>
    </row>
    <row r="13" spans="2:6" ht="15">
      <c r="B13" s="1" t="s">
        <v>200</v>
      </c>
      <c r="C13" s="1"/>
      <c r="D13" s="41">
        <f t="shared" si="0"/>
        <v>1485270.560478449</v>
      </c>
      <c r="E13" s="41"/>
      <c r="F13" s="7">
        <v>0.14599258430781717</v>
      </c>
    </row>
    <row r="14" spans="2:6" ht="15">
      <c r="B14" s="1" t="s">
        <v>187</v>
      </c>
      <c r="C14" s="1"/>
      <c r="D14" s="41">
        <f t="shared" si="0"/>
        <v>1018728.5972458933</v>
      </c>
      <c r="E14" s="41"/>
      <c r="F14" s="7">
        <v>0.1001344970927695</v>
      </c>
    </row>
    <row r="15" spans="2:6" ht="15">
      <c r="B15" s="3" t="s">
        <v>188</v>
      </c>
      <c r="C15" s="1"/>
      <c r="D15" s="42">
        <f t="shared" si="0"/>
        <v>1925447.667072137</v>
      </c>
      <c r="E15" s="41"/>
      <c r="F15" s="100">
        <v>0.18925917495783928</v>
      </c>
    </row>
    <row r="16" spans="2:6" ht="6" customHeight="1">
      <c r="B16" s="1"/>
      <c r="C16" s="1"/>
      <c r="D16" s="41"/>
      <c r="E16" s="41"/>
      <c r="F16" s="7"/>
    </row>
    <row r="17" spans="2:6" ht="15">
      <c r="B17" s="103" t="s">
        <v>201</v>
      </c>
      <c r="C17" s="4"/>
      <c r="D17" s="31">
        <v>10173602.772500003</v>
      </c>
      <c r="E17" s="42"/>
      <c r="F17" s="101">
        <v>1</v>
      </c>
    </row>
    <row r="19" spans="2:6" ht="15">
      <c r="B19" s="107" t="s">
        <v>195</v>
      </c>
      <c r="C19" s="1"/>
      <c r="D19" s="1"/>
      <c r="E19" s="108"/>
      <c r="F19" s="108"/>
    </row>
    <row r="20" spans="2:6" ht="15" customHeight="1">
      <c r="B20" s="224" t="s">
        <v>196</v>
      </c>
      <c r="C20" s="224"/>
      <c r="D20" s="224"/>
      <c r="E20" s="224"/>
      <c r="F20" s="224"/>
    </row>
    <row r="21" spans="2:6" ht="15">
      <c r="B21" s="224"/>
      <c r="C21" s="224"/>
      <c r="D21" s="224"/>
      <c r="E21" s="224"/>
      <c r="F21" s="224"/>
    </row>
    <row r="22" spans="2:6" ht="15">
      <c r="B22" s="91"/>
      <c r="C22" s="91"/>
      <c r="D22" s="91"/>
      <c r="E22" s="91"/>
      <c r="F22" s="91"/>
    </row>
  </sheetData>
  <sheetProtection/>
  <mergeCells count="1">
    <mergeCell ref="B20:F2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24.77734375" style="181" customWidth="1"/>
    <col min="3" max="3" width="2.77734375" style="181" customWidth="1"/>
    <col min="4" max="4" width="21.5546875" style="181" customWidth="1"/>
    <col min="5" max="5" width="2.77734375" style="181" customWidth="1"/>
    <col min="6" max="6" width="21.5546875" style="181" customWidth="1"/>
    <col min="7" max="7" width="2.77734375" style="181" customWidth="1"/>
    <col min="8" max="8" width="23.99609375" style="181" bestFit="1" customWidth="1"/>
    <col min="9" max="16384" width="8.88671875" style="181" customWidth="1"/>
  </cols>
  <sheetData>
    <row r="1" ht="15.75">
      <c r="B1" s="182" t="s">
        <v>273</v>
      </c>
    </row>
    <row r="2" s="115" customFormat="1" ht="6" customHeight="1"/>
    <row r="3" spans="2:7" s="115" customFormat="1" ht="12.75">
      <c r="B3" s="183" t="s">
        <v>272</v>
      </c>
      <c r="D3" s="124"/>
      <c r="E3" s="124"/>
      <c r="F3" s="124"/>
      <c r="G3" s="124"/>
    </row>
    <row r="4" spans="4:7" s="115" customFormat="1" ht="12.75">
      <c r="D4" s="142"/>
      <c r="E4" s="142"/>
      <c r="F4" s="142"/>
      <c r="G4" s="142"/>
    </row>
    <row r="5" s="115" customFormat="1" ht="12.75">
      <c r="B5" s="114" t="s">
        <v>274</v>
      </c>
    </row>
    <row r="6" spans="2:8" s="115" customFormat="1" ht="12.75" customHeight="1">
      <c r="B6" s="116"/>
      <c r="C6" s="116"/>
      <c r="D6" s="116"/>
      <c r="E6" s="116"/>
      <c r="F6" s="116"/>
      <c r="G6" s="116"/>
      <c r="H6" s="117" t="s">
        <v>106</v>
      </c>
    </row>
    <row r="7" spans="2:8" s="118" customFormat="1" ht="12.75">
      <c r="B7" s="119"/>
      <c r="D7" s="120" t="s">
        <v>206</v>
      </c>
      <c r="E7" s="120"/>
      <c r="F7" s="120"/>
      <c r="G7" s="121"/>
      <c r="H7" s="122" t="s">
        <v>54</v>
      </c>
    </row>
    <row r="8" spans="2:8" s="118" customFormat="1" ht="12.75">
      <c r="B8" s="119"/>
      <c r="D8" s="123" t="s">
        <v>252</v>
      </c>
      <c r="E8" s="123"/>
      <c r="F8" s="123" t="s">
        <v>203</v>
      </c>
      <c r="G8" s="124"/>
      <c r="H8" s="122" t="s">
        <v>266</v>
      </c>
    </row>
    <row r="9" spans="2:8" s="122" customFormat="1" ht="12.75">
      <c r="B9" s="125"/>
      <c r="D9" s="122" t="s">
        <v>255</v>
      </c>
      <c r="F9" s="122" t="s">
        <v>256</v>
      </c>
      <c r="H9" s="122" t="s">
        <v>267</v>
      </c>
    </row>
    <row r="10" spans="2:8" s="115" customFormat="1" ht="12.75">
      <c r="B10" s="126" t="s">
        <v>16</v>
      </c>
      <c r="D10" s="127" t="s">
        <v>260</v>
      </c>
      <c r="E10" s="124"/>
      <c r="F10" s="127" t="s">
        <v>261</v>
      </c>
      <c r="G10" s="124"/>
      <c r="H10" s="127" t="s">
        <v>275</v>
      </c>
    </row>
    <row r="11" s="115" customFormat="1" ht="6" customHeight="1"/>
    <row r="12" spans="1:8" s="115" customFormat="1" ht="12.75">
      <c r="A12" s="142"/>
      <c r="B12" s="115" t="s">
        <v>18</v>
      </c>
      <c r="D12" s="128">
        <v>195681.79474</v>
      </c>
      <c r="E12" s="128"/>
      <c r="F12" s="128">
        <v>144090.74074</v>
      </c>
      <c r="G12" s="128"/>
      <c r="H12" s="128">
        <v>339772.53548</v>
      </c>
    </row>
    <row r="13" spans="1:8" s="115" customFormat="1" ht="12.75">
      <c r="A13" s="142"/>
      <c r="B13" s="115" t="s">
        <v>0</v>
      </c>
      <c r="D13" s="128">
        <v>211924.24966</v>
      </c>
      <c r="E13" s="128"/>
      <c r="F13" s="128">
        <v>144090.74074</v>
      </c>
      <c r="G13" s="128"/>
      <c r="H13" s="128">
        <v>356014.9904</v>
      </c>
    </row>
    <row r="14" spans="1:8" s="115" customFormat="1" ht="12.75">
      <c r="A14" s="142"/>
      <c r="B14" s="115" t="s">
        <v>1</v>
      </c>
      <c r="D14" s="128">
        <v>105025.96028</v>
      </c>
      <c r="E14" s="128"/>
      <c r="F14" s="128">
        <v>144090.74074</v>
      </c>
      <c r="G14" s="128"/>
      <c r="H14" s="128">
        <v>249116.70102</v>
      </c>
    </row>
    <row r="15" spans="1:8" s="115" customFormat="1" ht="12.75">
      <c r="A15" s="142"/>
      <c r="B15" s="115" t="s">
        <v>19</v>
      </c>
      <c r="D15" s="128">
        <v>429465.48661</v>
      </c>
      <c r="E15" s="128"/>
      <c r="F15" s="128">
        <v>144090.74074</v>
      </c>
      <c r="G15" s="128"/>
      <c r="H15" s="128">
        <v>573556.2273500001</v>
      </c>
    </row>
    <row r="16" spans="1:8" s="115" customFormat="1" ht="12.75">
      <c r="A16" s="142"/>
      <c r="B16" s="115" t="s">
        <v>20</v>
      </c>
      <c r="D16" s="128">
        <v>375636.02507</v>
      </c>
      <c r="E16" s="128"/>
      <c r="F16" s="128">
        <v>144090.74074</v>
      </c>
      <c r="G16" s="128"/>
      <c r="H16" s="128">
        <v>519726.76581</v>
      </c>
    </row>
    <row r="17" spans="1:8" s="115" customFormat="1" ht="12.75">
      <c r="A17" s="142"/>
      <c r="B17" s="115" t="s">
        <v>21</v>
      </c>
      <c r="D17" s="128">
        <v>130477.93394</v>
      </c>
      <c r="E17" s="128"/>
      <c r="F17" s="128">
        <v>144090.74074</v>
      </c>
      <c r="G17" s="128"/>
      <c r="H17" s="128">
        <v>274568.67468</v>
      </c>
    </row>
    <row r="18" spans="1:8" s="115" customFormat="1" ht="12.75">
      <c r="A18" s="142"/>
      <c r="B18" s="115" t="s">
        <v>2</v>
      </c>
      <c r="D18" s="128">
        <v>457433.4025</v>
      </c>
      <c r="E18" s="128"/>
      <c r="F18" s="128">
        <v>216136.11111</v>
      </c>
      <c r="G18" s="128"/>
      <c r="H18" s="128">
        <v>673569.51361</v>
      </c>
    </row>
    <row r="19" spans="1:8" s="115" customFormat="1" ht="12.75">
      <c r="A19" s="142"/>
      <c r="B19" s="115" t="s">
        <v>3</v>
      </c>
      <c r="D19" s="128">
        <v>187232.90969</v>
      </c>
      <c r="E19" s="128"/>
      <c r="F19" s="128">
        <v>216136.11111</v>
      </c>
      <c r="G19" s="128"/>
      <c r="H19" s="128">
        <v>403369.0208</v>
      </c>
    </row>
    <row r="20" spans="1:8" s="115" customFormat="1" ht="12.75">
      <c r="A20" s="142"/>
      <c r="B20" s="115" t="s">
        <v>22</v>
      </c>
      <c r="D20" s="128">
        <v>876835.12021</v>
      </c>
      <c r="E20" s="128"/>
      <c r="F20" s="128">
        <v>216136.11111</v>
      </c>
      <c r="G20" s="128"/>
      <c r="H20" s="128">
        <v>1092971.23132</v>
      </c>
    </row>
    <row r="21" spans="1:8" s="115" customFormat="1" ht="12.75">
      <c r="A21" s="142"/>
      <c r="B21" s="115" t="s">
        <v>23</v>
      </c>
      <c r="D21" s="128">
        <v>507284.1647</v>
      </c>
      <c r="E21" s="128"/>
      <c r="F21" s="128">
        <v>216136.11111</v>
      </c>
      <c r="G21" s="128"/>
      <c r="H21" s="128">
        <v>723420.27581</v>
      </c>
    </row>
    <row r="22" spans="1:8" s="115" customFormat="1" ht="12.75">
      <c r="A22" s="142"/>
      <c r="B22" s="115" t="s">
        <v>24</v>
      </c>
      <c r="D22" s="128">
        <v>300216.26864</v>
      </c>
      <c r="E22" s="128"/>
      <c r="F22" s="128">
        <v>288181.48148</v>
      </c>
      <c r="G22" s="128"/>
      <c r="H22" s="128">
        <v>588397.75012</v>
      </c>
    </row>
    <row r="23" spans="1:8" s="115" customFormat="1" ht="12.75">
      <c r="A23" s="142"/>
      <c r="B23" s="115" t="s">
        <v>25</v>
      </c>
      <c r="D23" s="128">
        <v>544145.6438</v>
      </c>
      <c r="E23" s="128"/>
      <c r="F23" s="128">
        <v>288181.48148</v>
      </c>
      <c r="G23" s="128"/>
      <c r="H23" s="128">
        <v>832327.12528</v>
      </c>
    </row>
    <row r="24" spans="1:8" s="115" customFormat="1" ht="12.75">
      <c r="A24" s="142"/>
      <c r="B24" s="115" t="s">
        <v>26</v>
      </c>
      <c r="D24" s="128">
        <v>263003.72784</v>
      </c>
      <c r="E24" s="128"/>
      <c r="F24" s="128">
        <v>288181.48148</v>
      </c>
      <c r="G24" s="128"/>
      <c r="H24" s="128">
        <v>551185.20932</v>
      </c>
    </row>
    <row r="25" spans="1:8" s="115" customFormat="1" ht="12.75">
      <c r="A25" s="142"/>
      <c r="B25" s="115" t="s">
        <v>27</v>
      </c>
      <c r="D25" s="128">
        <v>122631.70482</v>
      </c>
      <c r="E25" s="128"/>
      <c r="F25" s="128">
        <v>279705.55556</v>
      </c>
      <c r="G25" s="128"/>
      <c r="H25" s="128">
        <v>402337.26038</v>
      </c>
    </row>
    <row r="26" spans="1:8" s="115" customFormat="1" ht="12.75">
      <c r="A26" s="142"/>
      <c r="B26" s="115" t="s">
        <v>4</v>
      </c>
      <c r="D26" s="128">
        <v>936164.54847</v>
      </c>
      <c r="E26" s="128"/>
      <c r="F26" s="128">
        <v>279705.55556</v>
      </c>
      <c r="G26" s="128"/>
      <c r="H26" s="128">
        <v>1215870.10403</v>
      </c>
    </row>
    <row r="27" spans="1:8" s="115" customFormat="1" ht="12.75">
      <c r="A27" s="142"/>
      <c r="B27" s="115" t="s">
        <v>28</v>
      </c>
      <c r="D27" s="128">
        <v>100228.11697</v>
      </c>
      <c r="E27" s="128"/>
      <c r="F27" s="128">
        <v>279705.55556</v>
      </c>
      <c r="G27" s="128"/>
      <c r="H27" s="128">
        <v>379933.67253</v>
      </c>
    </row>
    <row r="28" spans="1:8" s="115" customFormat="1" ht="12.75">
      <c r="A28" s="142"/>
      <c r="B28" s="115" t="s">
        <v>29</v>
      </c>
      <c r="D28" s="128">
        <v>304253.47825</v>
      </c>
      <c r="E28" s="128"/>
      <c r="F28" s="128">
        <v>172908.88889</v>
      </c>
      <c r="G28" s="128"/>
      <c r="H28" s="128">
        <v>477162.36714</v>
      </c>
    </row>
    <row r="29" spans="1:8" s="115" customFormat="1" ht="12.75">
      <c r="A29" s="142"/>
      <c r="B29" s="115" t="s">
        <v>5</v>
      </c>
      <c r="D29" s="128">
        <v>118483.32567</v>
      </c>
      <c r="E29" s="128"/>
      <c r="F29" s="128">
        <v>172908.88889</v>
      </c>
      <c r="G29" s="128"/>
      <c r="H29" s="128">
        <v>291392.21456</v>
      </c>
    </row>
    <row r="30" spans="1:8" s="115" customFormat="1" ht="12.75">
      <c r="A30" s="142"/>
      <c r="B30" s="115" t="s">
        <v>30</v>
      </c>
      <c r="D30" s="128">
        <v>477443.91972</v>
      </c>
      <c r="E30" s="128"/>
      <c r="F30" s="128">
        <v>172908.88889</v>
      </c>
      <c r="G30" s="128"/>
      <c r="H30" s="128">
        <v>650352.80861</v>
      </c>
    </row>
    <row r="31" spans="1:8" s="115" customFormat="1" ht="12.75">
      <c r="A31" s="142"/>
      <c r="B31" s="115" t="s">
        <v>31</v>
      </c>
      <c r="D31" s="128">
        <v>465156.76002</v>
      </c>
      <c r="E31" s="128"/>
      <c r="F31" s="128">
        <v>172908.88889</v>
      </c>
      <c r="G31" s="128"/>
      <c r="H31" s="128">
        <v>638065.64891</v>
      </c>
    </row>
    <row r="32" spans="1:8" s="115" customFormat="1" ht="12.75">
      <c r="A32" s="142"/>
      <c r="B32" s="115" t="s">
        <v>32</v>
      </c>
      <c r="D32" s="128">
        <v>87765.426419</v>
      </c>
      <c r="E32" s="128"/>
      <c r="F32" s="128">
        <v>172908.88889</v>
      </c>
      <c r="G32" s="128"/>
      <c r="H32" s="128">
        <v>260674.315309</v>
      </c>
    </row>
    <row r="33" spans="1:8" s="115" customFormat="1" ht="12.75">
      <c r="A33" s="142"/>
      <c r="B33" s="116" t="s">
        <v>33</v>
      </c>
      <c r="D33" s="129">
        <v>803510.03195</v>
      </c>
      <c r="E33" s="128"/>
      <c r="F33" s="129">
        <v>279705.55556</v>
      </c>
      <c r="G33" s="128"/>
      <c r="H33" s="129">
        <v>1083215.58751</v>
      </c>
    </row>
    <row r="34" spans="4:8" s="115" customFormat="1" ht="6" customHeight="1">
      <c r="D34" s="130"/>
      <c r="E34" s="130"/>
      <c r="F34" s="130"/>
      <c r="G34" s="130"/>
      <c r="H34" s="130"/>
    </row>
    <row r="35" spans="2:8" s="115" customFormat="1" ht="12.75">
      <c r="B35" s="126" t="s">
        <v>17</v>
      </c>
      <c r="C35" s="116"/>
      <c r="D35" s="139">
        <v>7999999.999968998</v>
      </c>
      <c r="E35" s="139"/>
      <c r="F35" s="139">
        <v>4577000.0000100015</v>
      </c>
      <c r="G35" s="139"/>
      <c r="H35" s="139">
        <v>12576999.999979</v>
      </c>
    </row>
    <row r="36" s="115" customFormat="1" ht="12.75">
      <c r="J36" s="131"/>
    </row>
    <row r="37" s="115" customFormat="1" ht="12.75"/>
    <row r="38" s="115" customFormat="1" ht="12.75"/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  <row r="1162" s="115" customFormat="1" ht="12.75"/>
    <row r="1163" s="11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E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45.3359375" style="0" bestFit="1" customWidth="1"/>
    <col min="3" max="3" width="2.77734375" style="0" customWidth="1"/>
    <col min="4" max="4" width="11.4453125" style="0" customWidth="1"/>
    <col min="5" max="5" width="2.77734375" style="0" customWidth="1"/>
    <col min="6" max="6" width="11.4453125" style="0" customWidth="1"/>
    <col min="7" max="7" width="2.77734375" style="0" customWidth="1"/>
    <col min="8" max="8" width="11.4453125" style="0" customWidth="1"/>
    <col min="9" max="9" width="2.77734375" style="0" customWidth="1"/>
    <col min="10" max="10" width="11.4453125" style="0" customWidth="1"/>
  </cols>
  <sheetData>
    <row r="1" ht="15.75">
      <c r="B1" s="27" t="e">
        <f>"SETLIAD LLYWODRAETH LEOL CYMRU "&amp;#REF!</f>
        <v>#REF!</v>
      </c>
    </row>
    <row r="2" s="1" customFormat="1" ht="6" customHeight="1"/>
    <row r="3" s="1" customFormat="1" ht="12.75">
      <c r="B3" s="46" t="e">
        <f>#REF!</f>
        <v>#REF!</v>
      </c>
    </row>
    <row r="4" s="1" customFormat="1" ht="19.5" customHeight="1"/>
    <row r="5" s="1" customFormat="1" ht="12.75">
      <c r="B5" s="28" t="e">
        <f>"Tabl 12: Gwarchod cyllid ysgolion, "&amp;#REF!</f>
        <v>#REF!</v>
      </c>
    </row>
    <row r="6" spans="2:4" s="1" customFormat="1" ht="12.75">
      <c r="B6" s="3"/>
      <c r="C6" s="3"/>
      <c r="D6" s="12" t="s">
        <v>106</v>
      </c>
    </row>
    <row r="7" spans="2:4" s="1" customFormat="1" ht="12.75">
      <c r="B7" s="4" t="s">
        <v>110</v>
      </c>
      <c r="D7" s="30" t="e">
        <f>#REF!&amp;" "&amp;"SSA"</f>
        <v>#REF!</v>
      </c>
    </row>
    <row r="8" s="1" customFormat="1" ht="6" customHeight="1"/>
    <row r="9" spans="2:4" s="1" customFormat="1" ht="12.75">
      <c r="B9" s="1" t="s">
        <v>95</v>
      </c>
      <c r="D9" s="90">
        <v>972913385.0708919</v>
      </c>
    </row>
    <row r="10" spans="2:4" s="1" customFormat="1" ht="12.75">
      <c r="B10" s="1" t="s">
        <v>96</v>
      </c>
      <c r="D10" s="90">
        <v>820193543.4901931</v>
      </c>
    </row>
    <row r="11" spans="2:4" s="1" customFormat="1" ht="12.75">
      <c r="B11" s="1" t="s">
        <v>97</v>
      </c>
      <c r="D11" s="90">
        <v>233656856.55172688</v>
      </c>
    </row>
    <row r="12" spans="2:4" s="1" customFormat="1" ht="12.75">
      <c r="B12" s="1" t="s">
        <v>98</v>
      </c>
      <c r="D12" s="109">
        <v>14699999.999999974</v>
      </c>
    </row>
    <row r="13" spans="2:4" s="1" customFormat="1" ht="12.75">
      <c r="B13" s="1" t="s">
        <v>99</v>
      </c>
      <c r="D13" s="109">
        <v>2400000</v>
      </c>
    </row>
    <row r="14" spans="2:4" s="1" customFormat="1" ht="12.75">
      <c r="B14" s="1" t="s">
        <v>100</v>
      </c>
      <c r="D14" s="109">
        <v>4499999.999999993</v>
      </c>
    </row>
    <row r="15" spans="2:4" s="1" customFormat="1" ht="12.75">
      <c r="B15" s="1" t="s">
        <v>101</v>
      </c>
      <c r="D15" s="90">
        <v>23300445.720747918</v>
      </c>
    </row>
    <row r="16" spans="2:4" s="1" customFormat="1" ht="12.75">
      <c r="B16" s="1" t="s">
        <v>102</v>
      </c>
      <c r="D16" s="90">
        <v>54652859.13419677</v>
      </c>
    </row>
    <row r="17" spans="2:4" s="1" customFormat="1" ht="12.75">
      <c r="B17" s="1" t="s">
        <v>103</v>
      </c>
      <c r="D17" s="90">
        <v>4201498</v>
      </c>
    </row>
    <row r="18" spans="2:4" s="1" customFormat="1" ht="12.75">
      <c r="B18" s="1" t="s">
        <v>104</v>
      </c>
      <c r="D18" s="90">
        <v>24439999.999999937</v>
      </c>
    </row>
    <row r="19" spans="2:4" s="1" customFormat="1" ht="12.75">
      <c r="B19" s="3" t="s">
        <v>105</v>
      </c>
      <c r="D19" s="110">
        <v>44759836.29833622</v>
      </c>
    </row>
    <row r="20" s="1" customFormat="1" ht="6" customHeight="1">
      <c r="D20" s="8"/>
    </row>
    <row r="21" spans="2:4" s="1" customFormat="1" ht="12.75">
      <c r="B21" s="4" t="s">
        <v>54</v>
      </c>
      <c r="C21" s="3"/>
      <c r="D21" s="31">
        <f>SUM(D9:D19)</f>
        <v>2199718424.2660923</v>
      </c>
    </row>
    <row r="22" s="1" customFormat="1" ht="12.75"/>
    <row r="23" s="1" customFormat="1" ht="12.75" customHeight="1"/>
    <row r="24" spans="2:4" s="1" customFormat="1" ht="12.75">
      <c r="B24" s="1" t="s">
        <v>93</v>
      </c>
      <c r="D24" s="33">
        <f>0.03*D21</f>
        <v>65991552.72798277</v>
      </c>
    </row>
    <row r="25" spans="1:5" s="1" customFormat="1" ht="12.75">
      <c r="A25" s="11"/>
      <c r="B25" s="22" t="s">
        <v>94</v>
      </c>
      <c r="C25" s="22"/>
      <c r="D25" s="43">
        <f>D24/3</f>
        <v>21997184.24266092</v>
      </c>
      <c r="E25" s="11"/>
    </row>
    <row r="26" spans="1:5" s="1" customFormat="1" ht="12.75">
      <c r="A26" s="11"/>
      <c r="B26" s="11"/>
      <c r="C26" s="11"/>
      <c r="D26" s="10"/>
      <c r="E26" s="11"/>
    </row>
    <row r="27" spans="1:5" s="1" customFormat="1" ht="12.75">
      <c r="A27" s="11"/>
      <c r="B27" s="11" t="s">
        <v>111</v>
      </c>
      <c r="C27" s="11"/>
      <c r="D27" s="44">
        <f>0.204*D25</f>
        <v>4487425.585502828</v>
      </c>
      <c r="E27" s="11"/>
    </row>
    <row r="28" spans="1:5" s="1" customFormat="1" ht="25.5">
      <c r="A28" s="11"/>
      <c r="B28" s="47" t="s">
        <v>112</v>
      </c>
      <c r="C28" s="3"/>
      <c r="D28" s="48">
        <f>D25-D27</f>
        <v>17509758.65715809</v>
      </c>
      <c r="E28" s="11"/>
    </row>
    <row r="29" s="1" customFormat="1" ht="12.75">
      <c r="D29" s="8"/>
    </row>
    <row r="30" spans="2:4" s="1" customFormat="1" ht="12.75">
      <c r="B30" s="3" t="s">
        <v>113</v>
      </c>
      <c r="C30" s="3"/>
      <c r="D30" s="34">
        <f>D21-D24</f>
        <v>2133726871.5381095</v>
      </c>
    </row>
    <row r="31" s="1" customFormat="1" ht="12.75"/>
    <row r="32" s="1" customFormat="1" ht="12.75">
      <c r="B32" s="1" t="s">
        <v>114</v>
      </c>
    </row>
    <row r="33" s="1" customFormat="1" ht="12.75">
      <c r="B33" s="1" t="s">
        <v>115</v>
      </c>
    </row>
    <row r="34" s="1" customFormat="1" ht="12.75">
      <c r="B34" s="1" t="s">
        <v>116</v>
      </c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24.77734375" style="181" customWidth="1"/>
    <col min="3" max="3" width="2.77734375" style="181" customWidth="1"/>
    <col min="4" max="4" width="11.88671875" style="181" customWidth="1"/>
    <col min="5" max="5" width="2.77734375" style="181" customWidth="1"/>
    <col min="6" max="6" width="11.88671875" style="181" customWidth="1"/>
    <col min="7" max="7" width="2.77734375" style="181" customWidth="1"/>
    <col min="8" max="8" width="11.88671875" style="181" customWidth="1"/>
    <col min="9" max="16384" width="8.88671875" style="181" customWidth="1"/>
  </cols>
  <sheetData>
    <row r="1" ht="15.75">
      <c r="B1" s="182" t="s">
        <v>273</v>
      </c>
    </row>
    <row r="2" s="115" customFormat="1" ht="6" customHeight="1"/>
    <row r="3" s="115" customFormat="1" ht="12.75">
      <c r="B3" s="183" t="s">
        <v>272</v>
      </c>
    </row>
    <row r="4" s="115" customFormat="1" ht="19.5" customHeight="1"/>
    <row r="5" s="115" customFormat="1" ht="12.75">
      <c r="B5" s="114" t="s">
        <v>295</v>
      </c>
    </row>
    <row r="6" spans="2:8" s="115" customFormat="1" ht="12.75" customHeight="1">
      <c r="B6" s="116"/>
      <c r="C6" s="116"/>
      <c r="D6" s="116"/>
      <c r="E6" s="116"/>
      <c r="F6" s="116"/>
      <c r="G6" s="116"/>
      <c r="H6" s="116"/>
    </row>
    <row r="7" spans="2:6" s="115" customFormat="1" ht="12.75">
      <c r="B7" s="114"/>
      <c r="D7" s="122" t="s">
        <v>39</v>
      </c>
      <c r="F7" s="122" t="s">
        <v>39</v>
      </c>
    </row>
    <row r="8" spans="2:8" s="115" customFormat="1" ht="12.75">
      <c r="B8" s="126" t="s">
        <v>16</v>
      </c>
      <c r="D8" s="127" t="s">
        <v>107</v>
      </c>
      <c r="F8" s="127" t="s">
        <v>41</v>
      </c>
      <c r="H8" s="127" t="s">
        <v>38</v>
      </c>
    </row>
    <row r="9" s="115" customFormat="1" ht="6" customHeight="1"/>
    <row r="10" spans="2:8" s="115" customFormat="1" ht="12.75">
      <c r="B10" s="115" t="s">
        <v>18</v>
      </c>
      <c r="D10" s="131">
        <v>92966296</v>
      </c>
      <c r="F10" s="145">
        <v>1325.6658681268539</v>
      </c>
      <c r="H10" s="115">
        <v>11</v>
      </c>
    </row>
    <row r="11" spans="2:8" s="115" customFormat="1" ht="12.75">
      <c r="B11" s="115" t="s">
        <v>0</v>
      </c>
      <c r="D11" s="131">
        <v>168311989</v>
      </c>
      <c r="F11" s="145">
        <v>1371.009562986193</v>
      </c>
      <c r="H11" s="115">
        <v>9</v>
      </c>
    </row>
    <row r="12" spans="2:8" s="115" customFormat="1" ht="12.75">
      <c r="B12" s="115" t="s">
        <v>1</v>
      </c>
      <c r="D12" s="131">
        <v>151342896</v>
      </c>
      <c r="F12" s="145">
        <v>1305.7044405525023</v>
      </c>
      <c r="H12" s="115">
        <v>14</v>
      </c>
    </row>
    <row r="13" spans="2:8" s="115" customFormat="1" ht="12.75">
      <c r="B13" s="115" t="s">
        <v>19</v>
      </c>
      <c r="D13" s="131">
        <v>140138869</v>
      </c>
      <c r="F13" s="145">
        <v>1466.6548299319727</v>
      </c>
      <c r="H13" s="115">
        <v>4</v>
      </c>
    </row>
    <row r="14" spans="2:8" s="115" customFormat="1" ht="12.75">
      <c r="B14" s="115" t="s">
        <v>20</v>
      </c>
      <c r="D14" s="131">
        <v>186418537</v>
      </c>
      <c r="F14" s="145">
        <v>1209.6067027868799</v>
      </c>
      <c r="H14" s="115">
        <v>19</v>
      </c>
    </row>
    <row r="15" spans="2:8" s="115" customFormat="1" ht="12.75">
      <c r="B15" s="115" t="s">
        <v>21</v>
      </c>
      <c r="D15" s="131">
        <v>170512532</v>
      </c>
      <c r="F15" s="145">
        <v>1216.2352404117064</v>
      </c>
      <c r="H15" s="115">
        <v>18</v>
      </c>
    </row>
    <row r="16" spans="2:8" s="115" customFormat="1" ht="12.75">
      <c r="B16" s="115" t="s">
        <v>2</v>
      </c>
      <c r="D16" s="131">
        <v>174315866</v>
      </c>
      <c r="F16" s="145">
        <v>1297.939464788313</v>
      </c>
      <c r="H16" s="115">
        <v>15</v>
      </c>
    </row>
    <row r="17" spans="2:8" s="115" customFormat="1" ht="12.75">
      <c r="B17" s="115" t="s">
        <v>3</v>
      </c>
      <c r="D17" s="131">
        <v>99255755</v>
      </c>
      <c r="F17" s="145">
        <v>1307.1147033647198</v>
      </c>
      <c r="H17" s="115">
        <v>13</v>
      </c>
    </row>
    <row r="18" spans="2:8" s="115" customFormat="1" ht="12.75">
      <c r="B18" s="115" t="s">
        <v>22</v>
      </c>
      <c r="D18" s="131">
        <v>160044834</v>
      </c>
      <c r="F18" s="145">
        <v>1291.2464621690092</v>
      </c>
      <c r="H18" s="115">
        <v>16</v>
      </c>
    </row>
    <row r="19" spans="2:8" s="115" customFormat="1" ht="12.75">
      <c r="B19" s="115" t="s">
        <v>23</v>
      </c>
      <c r="D19" s="131">
        <v>252481384</v>
      </c>
      <c r="F19" s="145">
        <v>1344.1371813095257</v>
      </c>
      <c r="H19" s="115">
        <v>10</v>
      </c>
    </row>
    <row r="20" spans="2:8" s="115" customFormat="1" ht="12.75">
      <c r="B20" s="115" t="s">
        <v>24</v>
      </c>
      <c r="D20" s="131">
        <v>307634450</v>
      </c>
      <c r="F20" s="145">
        <v>1261.355231003887</v>
      </c>
      <c r="H20" s="115">
        <v>17</v>
      </c>
    </row>
    <row r="21" spans="2:8" s="115" customFormat="1" ht="12.75">
      <c r="B21" s="115" t="s">
        <v>25</v>
      </c>
      <c r="D21" s="131">
        <v>205077171</v>
      </c>
      <c r="F21" s="145">
        <v>1456.5346879927272</v>
      </c>
      <c r="H21" s="115">
        <v>6</v>
      </c>
    </row>
    <row r="22" spans="2:8" s="115" customFormat="1" ht="12.75">
      <c r="B22" s="115" t="s">
        <v>26</v>
      </c>
      <c r="D22" s="131">
        <v>188409365</v>
      </c>
      <c r="F22" s="145">
        <v>1323.9641409066314</v>
      </c>
      <c r="H22" s="115">
        <v>12</v>
      </c>
    </row>
    <row r="23" spans="2:8" s="115" customFormat="1" ht="12.75">
      <c r="B23" s="115" t="s">
        <v>27</v>
      </c>
      <c r="D23" s="131">
        <v>152480941</v>
      </c>
      <c r="F23" s="145">
        <v>1186.6313434345793</v>
      </c>
      <c r="H23" s="115">
        <v>20</v>
      </c>
    </row>
    <row r="24" spans="2:8" s="115" customFormat="1" ht="12.75">
      <c r="B24" s="115" t="s">
        <v>4</v>
      </c>
      <c r="D24" s="131">
        <v>354675036</v>
      </c>
      <c r="F24" s="145">
        <v>1505.6738906176372</v>
      </c>
      <c r="H24" s="115">
        <v>2</v>
      </c>
    </row>
    <row r="25" spans="2:8" s="115" customFormat="1" ht="12.75">
      <c r="B25" s="115" t="s">
        <v>28</v>
      </c>
      <c r="D25" s="131">
        <v>89288359</v>
      </c>
      <c r="F25" s="145">
        <v>1492.5922167800604</v>
      </c>
      <c r="H25" s="115">
        <v>3</v>
      </c>
    </row>
    <row r="26" spans="2:8" s="115" customFormat="1" ht="12.75">
      <c r="B26" s="115" t="s">
        <v>29</v>
      </c>
      <c r="D26" s="131">
        <v>263691541</v>
      </c>
      <c r="F26" s="145">
        <v>1460.4661290590575</v>
      </c>
      <c r="H26" s="115">
        <v>5</v>
      </c>
    </row>
    <row r="27" spans="2:8" s="115" customFormat="1" ht="12.75">
      <c r="B27" s="115" t="s">
        <v>5</v>
      </c>
      <c r="D27" s="131">
        <v>110203549</v>
      </c>
      <c r="F27" s="145">
        <v>1587.9245111741907</v>
      </c>
      <c r="H27" s="115">
        <v>1</v>
      </c>
    </row>
    <row r="28" spans="2:8" s="115" customFormat="1" ht="12.75">
      <c r="B28" s="115" t="s">
        <v>30</v>
      </c>
      <c r="D28" s="131">
        <v>130544586</v>
      </c>
      <c r="F28" s="145">
        <v>1421.8065043129739</v>
      </c>
      <c r="H28" s="115">
        <v>7</v>
      </c>
    </row>
    <row r="29" spans="2:8" s="115" customFormat="1" ht="12.75">
      <c r="B29" s="115" t="s">
        <v>31</v>
      </c>
      <c r="D29" s="131">
        <v>93556716</v>
      </c>
      <c r="F29" s="145">
        <v>1017.661949463196</v>
      </c>
      <c r="H29" s="115">
        <v>22</v>
      </c>
    </row>
    <row r="30" spans="2:8" s="115" customFormat="1" ht="12.75">
      <c r="B30" s="115" t="s">
        <v>32</v>
      </c>
      <c r="D30" s="131">
        <v>209254324</v>
      </c>
      <c r="F30" s="145">
        <v>1398.4410227622066</v>
      </c>
      <c r="H30" s="115">
        <v>8</v>
      </c>
    </row>
    <row r="31" spans="2:8" s="115" customFormat="1" ht="12.75">
      <c r="B31" s="116" t="s">
        <v>33</v>
      </c>
      <c r="D31" s="148">
        <v>424104261</v>
      </c>
      <c r="F31" s="147">
        <v>1170.462635818943</v>
      </c>
      <c r="H31" s="116">
        <v>21</v>
      </c>
    </row>
    <row r="32" spans="4:6" s="115" customFormat="1" ht="6" customHeight="1">
      <c r="D32" s="131"/>
      <c r="F32" s="149"/>
    </row>
    <row r="33" spans="2:8" s="115" customFormat="1" ht="12.75">
      <c r="B33" s="126" t="s">
        <v>17</v>
      </c>
      <c r="C33" s="126"/>
      <c r="D33" s="150">
        <v>4124709257</v>
      </c>
      <c r="E33" s="126"/>
      <c r="F33" s="165">
        <v>1323.1935633403673</v>
      </c>
      <c r="G33" s="126"/>
      <c r="H33" s="126"/>
    </row>
    <row r="34" s="115" customFormat="1" ht="12.75"/>
    <row r="35" s="115" customFormat="1" ht="12.75">
      <c r="B35" s="115" t="s">
        <v>296</v>
      </c>
    </row>
    <row r="36" s="115" customFormat="1" ht="12.75"/>
    <row r="37" s="115" customFormat="1" ht="12.75"/>
    <row r="38" s="115" customFormat="1" ht="12.75"/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24.77734375" style="181" customWidth="1"/>
    <col min="3" max="3" width="2.77734375" style="181" customWidth="1"/>
    <col min="4" max="4" width="11.88671875" style="181" customWidth="1"/>
    <col min="5" max="5" width="2.77734375" style="181" customWidth="1"/>
    <col min="6" max="6" width="11.88671875" style="181" customWidth="1"/>
    <col min="7" max="7" width="2.77734375" style="181" customWidth="1"/>
    <col min="8" max="8" width="11.88671875" style="181" customWidth="1"/>
    <col min="9" max="16384" width="8.88671875" style="181" customWidth="1"/>
  </cols>
  <sheetData>
    <row r="1" ht="15.75">
      <c r="B1" s="182" t="s">
        <v>273</v>
      </c>
    </row>
    <row r="2" s="115" customFormat="1" ht="6" customHeight="1"/>
    <row r="3" s="115" customFormat="1" ht="12.75">
      <c r="B3" s="183" t="s">
        <v>272</v>
      </c>
    </row>
    <row r="4" spans="2:8" s="115" customFormat="1" ht="19.5" customHeight="1">
      <c r="B4" s="206" t="s">
        <v>288</v>
      </c>
      <c r="C4" s="179"/>
      <c r="D4" s="179"/>
      <c r="E4" s="179"/>
      <c r="F4" s="179"/>
      <c r="G4" s="179"/>
      <c r="H4" s="179"/>
    </row>
    <row r="5" s="115" customFormat="1" ht="12.75">
      <c r="B5" s="114" t="s">
        <v>294</v>
      </c>
    </row>
    <row r="6" spans="2:8" s="115" customFormat="1" ht="12.75" customHeight="1">
      <c r="B6" s="116"/>
      <c r="C6" s="116"/>
      <c r="D6" s="116"/>
      <c r="E6" s="116"/>
      <c r="F6" s="116"/>
      <c r="G6" s="116"/>
      <c r="H6" s="117" t="s">
        <v>106</v>
      </c>
    </row>
    <row r="7" spans="4:8" s="115" customFormat="1" ht="12.75">
      <c r="D7" s="122" t="s">
        <v>40</v>
      </c>
      <c r="E7" s="122"/>
      <c r="F7" s="122" t="s">
        <v>39</v>
      </c>
      <c r="G7" s="122"/>
      <c r="H7" s="122"/>
    </row>
    <row r="8" spans="2:8" s="115" customFormat="1" ht="12.75">
      <c r="B8" s="126" t="s">
        <v>16</v>
      </c>
      <c r="D8" s="127" t="s">
        <v>225</v>
      </c>
      <c r="E8" s="122"/>
      <c r="F8" s="127" t="s">
        <v>225</v>
      </c>
      <c r="G8" s="122"/>
      <c r="H8" s="127" t="s">
        <v>37</v>
      </c>
    </row>
    <row r="9" s="115" customFormat="1" ht="6" customHeight="1"/>
    <row r="10" spans="2:8" s="115" customFormat="1" ht="12.75">
      <c r="B10" s="115" t="s">
        <v>18</v>
      </c>
      <c r="D10" s="146">
        <v>92887067</v>
      </c>
      <c r="E10" s="131"/>
      <c r="F10" s="131">
        <v>92966296</v>
      </c>
      <c r="H10" s="162">
        <v>0.0008529605095615733</v>
      </c>
    </row>
    <row r="11" spans="2:8" s="115" customFormat="1" ht="12.75">
      <c r="B11" s="115" t="s">
        <v>0</v>
      </c>
      <c r="D11" s="146">
        <v>168059501</v>
      </c>
      <c r="E11" s="131"/>
      <c r="F11" s="131">
        <v>168311989</v>
      </c>
      <c r="H11" s="162">
        <v>0.0015023726626440478</v>
      </c>
    </row>
    <row r="12" spans="2:8" s="115" customFormat="1" ht="12.75">
      <c r="B12" s="115" t="s">
        <v>1</v>
      </c>
      <c r="D12" s="146">
        <v>151154116</v>
      </c>
      <c r="E12" s="131"/>
      <c r="F12" s="131">
        <v>151342896</v>
      </c>
      <c r="H12" s="162">
        <v>0.0012489239790201942</v>
      </c>
    </row>
    <row r="13" spans="2:8" s="115" customFormat="1" ht="12.75">
      <c r="B13" s="115" t="s">
        <v>19</v>
      </c>
      <c r="D13" s="146">
        <v>140116376</v>
      </c>
      <c r="E13" s="131"/>
      <c r="F13" s="131">
        <v>140138869</v>
      </c>
      <c r="H13" s="162">
        <v>0.00016053084330414026</v>
      </c>
    </row>
    <row r="14" spans="2:8" s="115" customFormat="1" ht="12.75">
      <c r="B14" s="115" t="s">
        <v>20</v>
      </c>
      <c r="D14" s="146">
        <v>186506180</v>
      </c>
      <c r="E14" s="131"/>
      <c r="F14" s="131">
        <v>186418537</v>
      </c>
      <c r="H14" s="162">
        <v>-0.0004699200852218409</v>
      </c>
    </row>
    <row r="15" spans="2:8" s="115" customFormat="1" ht="12.75">
      <c r="B15" s="115" t="s">
        <v>21</v>
      </c>
      <c r="D15" s="146">
        <v>170306587</v>
      </c>
      <c r="E15" s="131"/>
      <c r="F15" s="131">
        <v>170512532</v>
      </c>
      <c r="H15" s="162">
        <v>0.001209260332367532</v>
      </c>
    </row>
    <row r="16" spans="2:8" s="115" customFormat="1" ht="12.75">
      <c r="B16" s="115" t="s">
        <v>2</v>
      </c>
      <c r="D16" s="146">
        <v>174315867</v>
      </c>
      <c r="E16" s="131"/>
      <c r="F16" s="131">
        <v>174315866</v>
      </c>
      <c r="H16" s="162">
        <v>-5.736712424463345E-09</v>
      </c>
    </row>
    <row r="17" spans="2:8" s="115" customFormat="1" ht="12.75">
      <c r="B17" s="115" t="s">
        <v>3</v>
      </c>
      <c r="D17" s="146">
        <v>99255755</v>
      </c>
      <c r="E17" s="131"/>
      <c r="F17" s="131">
        <v>99255755</v>
      </c>
      <c r="H17" s="162">
        <v>0</v>
      </c>
    </row>
    <row r="18" spans="2:8" s="115" customFormat="1" ht="12.75">
      <c r="B18" s="115" t="s">
        <v>22</v>
      </c>
      <c r="D18" s="146">
        <v>160260042</v>
      </c>
      <c r="E18" s="131"/>
      <c r="F18" s="131">
        <v>160044834</v>
      </c>
      <c r="H18" s="162">
        <v>-0.0013428674878295614</v>
      </c>
    </row>
    <row r="19" spans="2:9" s="115" customFormat="1" ht="12.75">
      <c r="B19" s="115" t="s">
        <v>23</v>
      </c>
      <c r="D19" s="146">
        <v>252446380</v>
      </c>
      <c r="E19" s="131"/>
      <c r="F19" s="131">
        <v>252481384</v>
      </c>
      <c r="H19" s="162">
        <v>0.00013865914813276388</v>
      </c>
      <c r="I19" s="180"/>
    </row>
    <row r="20" spans="2:8" s="115" customFormat="1" ht="12.75">
      <c r="B20" s="115" t="s">
        <v>24</v>
      </c>
      <c r="D20" s="146">
        <v>307713357</v>
      </c>
      <c r="E20" s="131"/>
      <c r="F20" s="131">
        <v>307634450</v>
      </c>
      <c r="H20" s="162">
        <v>-0.00025643020754539426</v>
      </c>
    </row>
    <row r="21" spans="2:8" s="115" customFormat="1" ht="12.75">
      <c r="B21" s="115" t="s">
        <v>25</v>
      </c>
      <c r="D21" s="146">
        <v>205133212</v>
      </c>
      <c r="E21" s="131"/>
      <c r="F21" s="131">
        <v>205077171</v>
      </c>
      <c r="H21" s="162">
        <v>-0.0002731932067636127</v>
      </c>
    </row>
    <row r="22" spans="2:8" s="115" customFormat="1" ht="12.75">
      <c r="B22" s="115" t="s">
        <v>26</v>
      </c>
      <c r="D22" s="146">
        <v>188543096</v>
      </c>
      <c r="E22" s="131"/>
      <c r="F22" s="131">
        <v>188409365</v>
      </c>
      <c r="H22" s="162">
        <v>-0.0007092861146185909</v>
      </c>
    </row>
    <row r="23" spans="2:8" s="115" customFormat="1" ht="12.75">
      <c r="B23" s="115" t="s">
        <v>27</v>
      </c>
      <c r="D23" s="146">
        <v>152506961</v>
      </c>
      <c r="E23" s="131"/>
      <c r="F23" s="131">
        <v>152480941</v>
      </c>
      <c r="H23" s="162">
        <v>-0.00017061516293672655</v>
      </c>
    </row>
    <row r="24" spans="2:8" s="115" customFormat="1" ht="12.75">
      <c r="B24" s="115" t="s">
        <v>4</v>
      </c>
      <c r="D24" s="146">
        <v>354368634</v>
      </c>
      <c r="E24" s="131"/>
      <c r="F24" s="131">
        <v>354675036</v>
      </c>
      <c r="H24" s="162">
        <v>0.0008646419874734172</v>
      </c>
    </row>
    <row r="25" spans="2:8" s="115" customFormat="1" ht="12.75">
      <c r="B25" s="115" t="s">
        <v>28</v>
      </c>
      <c r="D25" s="146">
        <v>89227712</v>
      </c>
      <c r="E25" s="131"/>
      <c r="F25" s="131">
        <v>89288359</v>
      </c>
      <c r="H25" s="162">
        <v>0.0006796879426875812</v>
      </c>
    </row>
    <row r="26" spans="2:8" s="115" customFormat="1" ht="12.75">
      <c r="B26" s="115" t="s">
        <v>29</v>
      </c>
      <c r="D26" s="146">
        <v>263497065</v>
      </c>
      <c r="E26" s="131"/>
      <c r="F26" s="131">
        <v>263691541</v>
      </c>
      <c r="H26" s="162">
        <v>0.0007380575567321784</v>
      </c>
    </row>
    <row r="27" spans="2:8" s="115" customFormat="1" ht="12.75">
      <c r="B27" s="115" t="s">
        <v>5</v>
      </c>
      <c r="D27" s="146">
        <v>110084430</v>
      </c>
      <c r="E27" s="131"/>
      <c r="F27" s="131">
        <v>110203549</v>
      </c>
      <c r="H27" s="162">
        <v>0.0010820694625025538</v>
      </c>
    </row>
    <row r="28" spans="2:8" s="115" customFormat="1" ht="12.75">
      <c r="B28" s="115" t="s">
        <v>30</v>
      </c>
      <c r="D28" s="146">
        <v>130805702</v>
      </c>
      <c r="E28" s="131"/>
      <c r="F28" s="131">
        <v>130544586</v>
      </c>
      <c r="H28" s="162">
        <v>-0.0019962126727472475</v>
      </c>
    </row>
    <row r="29" spans="2:8" s="115" customFormat="1" ht="12.75">
      <c r="B29" s="115" t="s">
        <v>31</v>
      </c>
      <c r="D29" s="146">
        <v>93618840</v>
      </c>
      <c r="E29" s="131"/>
      <c r="F29" s="131">
        <v>93556716</v>
      </c>
      <c r="H29" s="162">
        <v>-0.0006635843810925237</v>
      </c>
    </row>
    <row r="30" spans="2:8" s="115" customFormat="1" ht="12.75">
      <c r="B30" s="115" t="s">
        <v>32</v>
      </c>
      <c r="D30" s="146">
        <v>209409564</v>
      </c>
      <c r="E30" s="131"/>
      <c r="F30" s="131">
        <v>209254324</v>
      </c>
      <c r="H30" s="162">
        <v>-0.0007413223972903167</v>
      </c>
    </row>
    <row r="31" spans="2:8" s="115" customFormat="1" ht="12.75">
      <c r="B31" s="116" t="s">
        <v>33</v>
      </c>
      <c r="D31" s="148">
        <v>423703339</v>
      </c>
      <c r="E31" s="146"/>
      <c r="F31" s="148">
        <v>424104261</v>
      </c>
      <c r="G31" s="135"/>
      <c r="H31" s="201">
        <v>0.0009462328074785363</v>
      </c>
    </row>
    <row r="32" spans="4:8" s="115" customFormat="1" ht="6" customHeight="1">
      <c r="D32" s="131"/>
      <c r="E32" s="131"/>
      <c r="F32" s="131"/>
      <c r="H32" s="162"/>
    </row>
    <row r="33" spans="2:8" s="115" customFormat="1" ht="12.75">
      <c r="B33" s="126" t="s">
        <v>17</v>
      </c>
      <c r="C33" s="116"/>
      <c r="D33" s="150">
        <v>4123919783</v>
      </c>
      <c r="E33" s="150"/>
      <c r="F33" s="150">
        <v>4124709257</v>
      </c>
      <c r="G33" s="126"/>
      <c r="H33" s="202">
        <v>0.00019143776832285684</v>
      </c>
    </row>
    <row r="34" s="115" customFormat="1" ht="12.75"/>
    <row r="35" spans="2:8" s="115" customFormat="1" ht="20.25">
      <c r="B35" s="206" t="s">
        <v>288</v>
      </c>
      <c r="C35" s="179"/>
      <c r="D35" s="179"/>
      <c r="E35" s="179"/>
      <c r="F35" s="179"/>
      <c r="G35" s="179"/>
      <c r="H35" s="179"/>
    </row>
    <row r="36" s="115" customFormat="1" ht="12.75"/>
    <row r="37" s="115" customFormat="1" ht="12.75"/>
    <row r="38" s="115" customFormat="1" ht="12.75"/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24.77734375" style="181" customWidth="1"/>
    <col min="3" max="3" width="2.77734375" style="181" customWidth="1"/>
    <col min="4" max="4" width="12.21484375" style="181" customWidth="1"/>
    <col min="5" max="5" width="2.77734375" style="181" customWidth="1"/>
    <col min="6" max="6" width="11.5546875" style="181" bestFit="1" customWidth="1"/>
    <col min="7" max="7" width="2.77734375" style="181" customWidth="1"/>
    <col min="8" max="8" width="12.21484375" style="181" customWidth="1"/>
    <col min="9" max="9" width="2.77734375" style="181" customWidth="1"/>
    <col min="10" max="10" width="12.21484375" style="181" customWidth="1"/>
    <col min="11" max="11" width="2.77734375" style="181" customWidth="1"/>
    <col min="12" max="12" width="12.21484375" style="181" customWidth="1"/>
    <col min="13" max="16384" width="8.88671875" style="181" customWidth="1"/>
  </cols>
  <sheetData>
    <row r="1" ht="15.75">
      <c r="B1" s="182" t="s">
        <v>273</v>
      </c>
    </row>
    <row r="2" s="115" customFormat="1" ht="6" customHeight="1"/>
    <row r="3" s="115" customFormat="1" ht="12.75">
      <c r="B3" s="183" t="s">
        <v>272</v>
      </c>
    </row>
    <row r="4" s="115" customFormat="1" ht="19.5" customHeight="1"/>
    <row r="5" s="115" customFormat="1" ht="12.75">
      <c r="B5" s="114" t="s">
        <v>293</v>
      </c>
    </row>
    <row r="6" spans="2:12" s="115" customFormat="1" ht="12.75" customHeight="1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7" t="s">
        <v>106</v>
      </c>
    </row>
    <row r="7" spans="2:8" s="122" customFormat="1" ht="12.75">
      <c r="B7" s="125"/>
      <c r="D7" s="122" t="s">
        <v>52</v>
      </c>
      <c r="F7" s="141"/>
      <c r="G7" s="127" t="s">
        <v>42</v>
      </c>
      <c r="H7" s="127"/>
    </row>
    <row r="8" spans="2:12" s="122" customFormat="1" ht="12.75">
      <c r="B8" s="125"/>
      <c r="D8" s="122" t="s">
        <v>53</v>
      </c>
      <c r="F8" s="122" t="s">
        <v>44</v>
      </c>
      <c r="H8" s="122" t="s">
        <v>50</v>
      </c>
      <c r="J8" s="127"/>
      <c r="K8" s="127" t="s">
        <v>42</v>
      </c>
      <c r="L8" s="127"/>
    </row>
    <row r="9" spans="2:12" s="122" customFormat="1" ht="12.75">
      <c r="B9" s="125"/>
      <c r="D9" s="122" t="s">
        <v>47</v>
      </c>
      <c r="F9" s="122" t="s">
        <v>45</v>
      </c>
      <c r="H9" s="122" t="s">
        <v>47</v>
      </c>
      <c r="J9" s="122" t="s">
        <v>46</v>
      </c>
      <c r="L9" s="122" t="s">
        <v>43</v>
      </c>
    </row>
    <row r="10" spans="2:12" s="122" customFormat="1" ht="12.75">
      <c r="B10" s="125"/>
      <c r="D10" s="122" t="s">
        <v>225</v>
      </c>
      <c r="H10" s="122" t="s">
        <v>51</v>
      </c>
      <c r="J10" s="122" t="s">
        <v>47</v>
      </c>
      <c r="L10" s="122" t="s">
        <v>48</v>
      </c>
    </row>
    <row r="11" spans="2:12" s="122" customFormat="1" ht="12.75">
      <c r="B11" s="125"/>
      <c r="L11" s="122" t="s">
        <v>49</v>
      </c>
    </row>
    <row r="12" spans="2:12" s="115" customFormat="1" ht="12.75">
      <c r="B12" s="126" t="s">
        <v>16</v>
      </c>
      <c r="D12" s="178" t="s">
        <v>7</v>
      </c>
      <c r="E12" s="122"/>
      <c r="F12" s="178" t="s">
        <v>8</v>
      </c>
      <c r="G12" s="122"/>
      <c r="H12" s="178" t="s">
        <v>9</v>
      </c>
      <c r="I12" s="122"/>
      <c r="J12" s="178" t="s">
        <v>10</v>
      </c>
      <c r="K12" s="122"/>
      <c r="L12" s="178" t="s">
        <v>11</v>
      </c>
    </row>
    <row r="13" s="115" customFormat="1" ht="6" customHeight="1"/>
    <row r="14" spans="2:12" s="115" customFormat="1" ht="12.75">
      <c r="B14" s="115" t="s">
        <v>18</v>
      </c>
      <c r="D14" s="149">
        <v>3521</v>
      </c>
      <c r="E14" s="149"/>
      <c r="F14" s="149">
        <v>0</v>
      </c>
      <c r="G14" s="149"/>
      <c r="H14" s="149">
        <v>3521</v>
      </c>
      <c r="I14" s="149"/>
      <c r="J14" s="149">
        <v>1332</v>
      </c>
      <c r="K14" s="149"/>
      <c r="L14" s="149">
        <v>2189</v>
      </c>
    </row>
    <row r="15" spans="2:12" s="115" customFormat="1" ht="12.75">
      <c r="B15" s="115" t="s">
        <v>0</v>
      </c>
      <c r="D15" s="149">
        <v>6637</v>
      </c>
      <c r="E15" s="149"/>
      <c r="F15" s="149">
        <v>0</v>
      </c>
      <c r="G15" s="149"/>
      <c r="H15" s="149">
        <v>6637</v>
      </c>
      <c r="I15" s="149"/>
      <c r="J15" s="149">
        <v>2511</v>
      </c>
      <c r="K15" s="149"/>
      <c r="L15" s="149">
        <v>4126</v>
      </c>
    </row>
    <row r="16" spans="2:12" s="115" customFormat="1" ht="12.75">
      <c r="B16" s="115" t="s">
        <v>1</v>
      </c>
      <c r="D16" s="149">
        <v>5538</v>
      </c>
      <c r="E16" s="149"/>
      <c r="F16" s="149">
        <v>0</v>
      </c>
      <c r="G16" s="149"/>
      <c r="H16" s="149">
        <v>5538</v>
      </c>
      <c r="I16" s="149"/>
      <c r="J16" s="149">
        <v>2095</v>
      </c>
      <c r="K16" s="149"/>
      <c r="L16" s="149">
        <v>3443</v>
      </c>
    </row>
    <row r="17" spans="2:12" s="115" customFormat="1" ht="12.75">
      <c r="B17" s="115" t="s">
        <v>19</v>
      </c>
      <c r="D17" s="149">
        <v>4847</v>
      </c>
      <c r="E17" s="149"/>
      <c r="F17" s="149">
        <v>0</v>
      </c>
      <c r="G17" s="149"/>
      <c r="H17" s="149">
        <v>4847</v>
      </c>
      <c r="I17" s="149"/>
      <c r="J17" s="149">
        <v>1834</v>
      </c>
      <c r="K17" s="149"/>
      <c r="L17" s="149">
        <v>3013</v>
      </c>
    </row>
    <row r="18" spans="2:12" s="115" customFormat="1" ht="12.75">
      <c r="B18" s="115" t="s">
        <v>20</v>
      </c>
      <c r="D18" s="149">
        <v>6868</v>
      </c>
      <c r="E18" s="149"/>
      <c r="F18" s="149">
        <v>0</v>
      </c>
      <c r="G18" s="149"/>
      <c r="H18" s="149">
        <v>6868</v>
      </c>
      <c r="I18" s="149"/>
      <c r="J18" s="149">
        <v>2598</v>
      </c>
      <c r="K18" s="149"/>
      <c r="L18" s="149">
        <v>4270</v>
      </c>
    </row>
    <row r="19" spans="2:12" s="115" customFormat="1" ht="12.75">
      <c r="B19" s="115" t="s">
        <v>21</v>
      </c>
      <c r="D19" s="149">
        <v>5634</v>
      </c>
      <c r="E19" s="149"/>
      <c r="F19" s="149">
        <v>0</v>
      </c>
      <c r="G19" s="149"/>
      <c r="H19" s="149">
        <v>5634</v>
      </c>
      <c r="I19" s="149"/>
      <c r="J19" s="149">
        <v>2131</v>
      </c>
      <c r="K19" s="149"/>
      <c r="L19" s="149">
        <v>3503</v>
      </c>
    </row>
    <row r="20" spans="2:12" s="115" customFormat="1" ht="12.75">
      <c r="B20" s="115" t="s">
        <v>2</v>
      </c>
      <c r="D20" s="149">
        <v>7523</v>
      </c>
      <c r="E20" s="149"/>
      <c r="F20" s="149">
        <v>0</v>
      </c>
      <c r="G20" s="149"/>
      <c r="H20" s="149">
        <v>7523</v>
      </c>
      <c r="I20" s="149"/>
      <c r="J20" s="149">
        <v>2846</v>
      </c>
      <c r="K20" s="149"/>
      <c r="L20" s="149">
        <v>4677</v>
      </c>
    </row>
    <row r="21" spans="2:12" s="115" customFormat="1" ht="12.75">
      <c r="B21" s="115" t="s">
        <v>3</v>
      </c>
      <c r="D21" s="149">
        <v>4693</v>
      </c>
      <c r="E21" s="149"/>
      <c r="F21" s="149">
        <v>0</v>
      </c>
      <c r="G21" s="149"/>
      <c r="H21" s="149">
        <v>4693</v>
      </c>
      <c r="I21" s="149"/>
      <c r="J21" s="149">
        <v>1775</v>
      </c>
      <c r="K21" s="149"/>
      <c r="L21" s="149">
        <v>2918</v>
      </c>
    </row>
    <row r="22" spans="2:12" s="115" customFormat="1" ht="12.75">
      <c r="B22" s="115" t="s">
        <v>22</v>
      </c>
      <c r="D22" s="149">
        <v>6063</v>
      </c>
      <c r="E22" s="149"/>
      <c r="F22" s="149">
        <v>0</v>
      </c>
      <c r="G22" s="149"/>
      <c r="H22" s="149">
        <v>6063</v>
      </c>
      <c r="I22" s="149"/>
      <c r="J22" s="149">
        <v>2294</v>
      </c>
      <c r="K22" s="149"/>
      <c r="L22" s="149">
        <v>3769</v>
      </c>
    </row>
    <row r="23" spans="2:12" s="115" customFormat="1" ht="12.75">
      <c r="B23" s="115" t="s">
        <v>23</v>
      </c>
      <c r="D23" s="149">
        <v>9370</v>
      </c>
      <c r="E23" s="149"/>
      <c r="F23" s="149">
        <v>0</v>
      </c>
      <c r="G23" s="149"/>
      <c r="H23" s="149">
        <v>9370</v>
      </c>
      <c r="I23" s="149"/>
      <c r="J23" s="149">
        <v>3545</v>
      </c>
      <c r="K23" s="149"/>
      <c r="L23" s="149">
        <v>5825</v>
      </c>
    </row>
    <row r="24" spans="2:12" s="115" customFormat="1" ht="12.75">
      <c r="B24" s="115" t="s">
        <v>24</v>
      </c>
      <c r="D24" s="149">
        <v>10224</v>
      </c>
      <c r="E24" s="149"/>
      <c r="F24" s="149">
        <v>0</v>
      </c>
      <c r="G24" s="149"/>
      <c r="H24" s="149">
        <v>10224</v>
      </c>
      <c r="I24" s="149"/>
      <c r="J24" s="149">
        <v>3868</v>
      </c>
      <c r="K24" s="149"/>
      <c r="L24" s="149">
        <v>6356</v>
      </c>
    </row>
    <row r="25" spans="2:12" s="115" customFormat="1" ht="12.75">
      <c r="B25" s="115" t="s">
        <v>25</v>
      </c>
      <c r="D25" s="149">
        <v>7032</v>
      </c>
      <c r="E25" s="149"/>
      <c r="F25" s="149">
        <v>0</v>
      </c>
      <c r="G25" s="149"/>
      <c r="H25" s="149">
        <v>7032</v>
      </c>
      <c r="I25" s="149"/>
      <c r="J25" s="149">
        <v>2660</v>
      </c>
      <c r="K25" s="149"/>
      <c r="L25" s="149">
        <v>4372</v>
      </c>
    </row>
    <row r="26" spans="2:12" s="115" customFormat="1" ht="12.75">
      <c r="B26" s="115" t="s">
        <v>26</v>
      </c>
      <c r="D26" s="149">
        <v>6288</v>
      </c>
      <c r="E26" s="149"/>
      <c r="F26" s="149">
        <v>0</v>
      </c>
      <c r="G26" s="149"/>
      <c r="H26" s="149">
        <v>6288</v>
      </c>
      <c r="I26" s="149"/>
      <c r="J26" s="149">
        <v>2379</v>
      </c>
      <c r="K26" s="149"/>
      <c r="L26" s="149">
        <v>3909</v>
      </c>
    </row>
    <row r="27" spans="2:12" s="115" customFormat="1" ht="12.75">
      <c r="B27" s="115" t="s">
        <v>27</v>
      </c>
      <c r="D27" s="149">
        <v>5466</v>
      </c>
      <c r="E27" s="149"/>
      <c r="F27" s="149">
        <v>0</v>
      </c>
      <c r="G27" s="149"/>
      <c r="H27" s="149">
        <v>5466</v>
      </c>
      <c r="I27" s="149"/>
      <c r="J27" s="149">
        <v>2068</v>
      </c>
      <c r="K27" s="149"/>
      <c r="L27" s="149">
        <v>3398</v>
      </c>
    </row>
    <row r="28" spans="2:12" s="115" customFormat="1" ht="12.75">
      <c r="B28" s="115" t="s">
        <v>4</v>
      </c>
      <c r="D28" s="149">
        <v>11154</v>
      </c>
      <c r="E28" s="149"/>
      <c r="F28" s="149">
        <v>0</v>
      </c>
      <c r="G28" s="149"/>
      <c r="H28" s="149">
        <v>11154</v>
      </c>
      <c r="I28" s="149"/>
      <c r="J28" s="149">
        <v>4220</v>
      </c>
      <c r="K28" s="149"/>
      <c r="L28" s="149">
        <v>6934</v>
      </c>
    </row>
    <row r="29" spans="2:12" s="115" customFormat="1" ht="12.75">
      <c r="B29" s="115" t="s">
        <v>28</v>
      </c>
      <c r="D29" s="149">
        <v>2613</v>
      </c>
      <c r="E29" s="149"/>
      <c r="F29" s="149">
        <v>0</v>
      </c>
      <c r="G29" s="149"/>
      <c r="H29" s="149">
        <v>2613</v>
      </c>
      <c r="I29" s="149"/>
      <c r="J29" s="149">
        <v>989</v>
      </c>
      <c r="K29" s="149"/>
      <c r="L29" s="149">
        <v>1624</v>
      </c>
    </row>
    <row r="30" spans="2:12" s="115" customFormat="1" ht="12.75">
      <c r="B30" s="115" t="s">
        <v>29</v>
      </c>
      <c r="D30" s="149">
        <v>8018</v>
      </c>
      <c r="E30" s="149"/>
      <c r="F30" s="149">
        <v>0</v>
      </c>
      <c r="G30" s="149"/>
      <c r="H30" s="149">
        <v>8018</v>
      </c>
      <c r="I30" s="149"/>
      <c r="J30" s="149">
        <v>3033</v>
      </c>
      <c r="K30" s="149"/>
      <c r="L30" s="149">
        <v>4985</v>
      </c>
    </row>
    <row r="31" spans="2:12" s="115" customFormat="1" ht="12.75">
      <c r="B31" s="115" t="s">
        <v>5</v>
      </c>
      <c r="D31" s="149">
        <v>3252</v>
      </c>
      <c r="E31" s="149"/>
      <c r="F31" s="149">
        <v>0</v>
      </c>
      <c r="G31" s="149"/>
      <c r="H31" s="149">
        <v>3252</v>
      </c>
      <c r="I31" s="149"/>
      <c r="J31" s="149">
        <v>1230</v>
      </c>
      <c r="K31" s="149"/>
      <c r="L31" s="149">
        <v>2022</v>
      </c>
    </row>
    <row r="32" spans="2:12" s="115" customFormat="1" ht="12.75">
      <c r="B32" s="115" t="s">
        <v>30</v>
      </c>
      <c r="D32" s="149">
        <v>4355</v>
      </c>
      <c r="E32" s="149"/>
      <c r="F32" s="149">
        <v>0</v>
      </c>
      <c r="G32" s="149"/>
      <c r="H32" s="149">
        <v>4355</v>
      </c>
      <c r="I32" s="149"/>
      <c r="J32" s="149">
        <v>1648</v>
      </c>
      <c r="K32" s="149"/>
      <c r="L32" s="149">
        <v>2707</v>
      </c>
    </row>
    <row r="33" spans="2:12" s="115" customFormat="1" ht="12.75">
      <c r="B33" s="115" t="s">
        <v>31</v>
      </c>
      <c r="D33" s="149">
        <v>3865</v>
      </c>
      <c r="E33" s="149"/>
      <c r="F33" s="149">
        <v>0</v>
      </c>
      <c r="G33" s="149"/>
      <c r="H33" s="149">
        <v>3865</v>
      </c>
      <c r="I33" s="149"/>
      <c r="J33" s="149">
        <v>1462</v>
      </c>
      <c r="K33" s="149"/>
      <c r="L33" s="149">
        <v>2403</v>
      </c>
    </row>
    <row r="34" spans="2:12" s="115" customFormat="1" ht="12.75">
      <c r="B34" s="115" t="s">
        <v>32</v>
      </c>
      <c r="D34" s="149">
        <v>6427</v>
      </c>
      <c r="E34" s="149"/>
      <c r="F34" s="149">
        <v>0</v>
      </c>
      <c r="G34" s="149"/>
      <c r="H34" s="149">
        <v>6427</v>
      </c>
      <c r="I34" s="149"/>
      <c r="J34" s="149">
        <v>2431</v>
      </c>
      <c r="K34" s="149"/>
      <c r="L34" s="149">
        <v>3996</v>
      </c>
    </row>
    <row r="35" spans="2:12" s="115" customFormat="1" ht="12.75">
      <c r="B35" s="116" t="s">
        <v>33</v>
      </c>
      <c r="D35" s="147">
        <v>13449</v>
      </c>
      <c r="E35" s="149"/>
      <c r="F35" s="147">
        <v>0</v>
      </c>
      <c r="G35" s="149"/>
      <c r="H35" s="147">
        <v>13449</v>
      </c>
      <c r="I35" s="149"/>
      <c r="J35" s="147">
        <v>5088</v>
      </c>
      <c r="K35" s="149"/>
      <c r="L35" s="147">
        <v>8361</v>
      </c>
    </row>
    <row r="36" spans="4:12" s="115" customFormat="1" ht="6" customHeight="1">
      <c r="D36" s="149"/>
      <c r="E36" s="149"/>
      <c r="F36" s="149"/>
      <c r="G36" s="149"/>
      <c r="H36" s="149"/>
      <c r="I36" s="149"/>
      <c r="J36" s="149"/>
      <c r="K36" s="149"/>
      <c r="L36" s="149"/>
    </row>
    <row r="37" spans="2:12" s="115" customFormat="1" ht="12.75">
      <c r="B37" s="126" t="s">
        <v>17</v>
      </c>
      <c r="C37" s="116"/>
      <c r="D37" s="165">
        <v>142837</v>
      </c>
      <c r="E37" s="165"/>
      <c r="F37" s="165">
        <v>0</v>
      </c>
      <c r="G37" s="165"/>
      <c r="H37" s="165">
        <v>142837</v>
      </c>
      <c r="I37" s="165"/>
      <c r="J37" s="165">
        <v>54037</v>
      </c>
      <c r="K37" s="165"/>
      <c r="L37" s="165">
        <v>88800</v>
      </c>
    </row>
    <row r="38" s="115" customFormat="1" ht="12.75"/>
    <row r="39" s="115" customFormat="1" ht="12.75">
      <c r="B39" s="115" t="s">
        <v>84</v>
      </c>
    </row>
    <row r="40" s="115" customFormat="1" ht="12.75">
      <c r="B40" s="115" t="s">
        <v>86</v>
      </c>
    </row>
    <row r="41" s="115" customFormat="1" ht="12.75">
      <c r="B41" s="115" t="s">
        <v>85</v>
      </c>
    </row>
    <row r="42" s="115" customFormat="1" ht="12.75">
      <c r="B42" s="115" t="s">
        <v>87</v>
      </c>
    </row>
    <row r="43" s="115" customFormat="1" ht="12.75">
      <c r="B43" s="115" t="s">
        <v>88</v>
      </c>
    </row>
    <row r="44" s="115" customFormat="1" ht="12.75">
      <c r="B44" s="115" t="s">
        <v>89</v>
      </c>
    </row>
    <row r="45" s="115" customFormat="1" ht="12.75">
      <c r="B45" s="115" t="s">
        <v>90</v>
      </c>
    </row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  <row r="1162" s="11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24.77734375" style="0" customWidth="1"/>
    <col min="3" max="3" width="2.77734375" style="0" customWidth="1"/>
    <col min="4" max="4" width="12.21484375" style="0" customWidth="1"/>
    <col min="5" max="5" width="2.77734375" style="0" customWidth="1"/>
    <col min="6" max="6" width="11.5546875" style="0" bestFit="1" customWidth="1"/>
    <col min="7" max="7" width="2.77734375" style="0" customWidth="1"/>
    <col min="8" max="8" width="12.21484375" style="0" customWidth="1"/>
    <col min="9" max="9" width="2.77734375" style="0" customWidth="1"/>
    <col min="10" max="10" width="12.21484375" style="0" customWidth="1"/>
    <col min="11" max="11" width="2.77734375" style="0" customWidth="1"/>
    <col min="12" max="12" width="12.21484375" style="0" customWidth="1"/>
  </cols>
  <sheetData>
    <row r="1" ht="15.75">
      <c r="B1" s="27" t="e">
        <f>"SETLIAD LLYWODRAETH LEOL CYMRU "&amp;#REF!</f>
        <v>#REF!</v>
      </c>
    </row>
    <row r="2" s="1" customFormat="1" ht="6" customHeight="1"/>
    <row r="3" s="1" customFormat="1" ht="12.75">
      <c r="B3" s="46" t="e">
        <f>#REF!</f>
        <v>#REF!</v>
      </c>
    </row>
    <row r="4" s="1" customFormat="1" ht="19.5" customHeight="1"/>
    <row r="5" s="1" customFormat="1" ht="12.75">
      <c r="B5" s="28" t="e">
        <f>"Tabl 2a: Dadansoddiad o'r Cyllid Cyfalaf Cyffredinol, yn ôl awdurdod unedol, "&amp;#REF!</f>
        <v>#REF!</v>
      </c>
    </row>
    <row r="6" spans="2:12" s="1" customFormat="1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12" t="s">
        <v>106</v>
      </c>
    </row>
    <row r="7" spans="2:8" s="5" customFormat="1" ht="12.75">
      <c r="B7" s="16"/>
      <c r="D7" s="5" t="s">
        <v>52</v>
      </c>
      <c r="F7" s="18"/>
      <c r="G7" s="6" t="s">
        <v>42</v>
      </c>
      <c r="H7" s="6"/>
    </row>
    <row r="8" spans="2:12" s="5" customFormat="1" ht="12.75">
      <c r="B8" s="16"/>
      <c r="D8" s="5" t="s">
        <v>53</v>
      </c>
      <c r="F8" s="5" t="s">
        <v>44</v>
      </c>
      <c r="H8" s="5" t="s">
        <v>50</v>
      </c>
      <c r="J8" s="6"/>
      <c r="K8" s="6" t="s">
        <v>42</v>
      </c>
      <c r="L8" s="6"/>
    </row>
    <row r="9" spans="2:12" s="5" customFormat="1" ht="12.75">
      <c r="B9" s="16"/>
      <c r="D9" s="5" t="s">
        <v>47</v>
      </c>
      <c r="F9" s="5" t="s">
        <v>45</v>
      </c>
      <c r="H9" s="5" t="s">
        <v>47</v>
      </c>
      <c r="J9" s="5" t="s">
        <v>46</v>
      </c>
      <c r="L9" s="5" t="s">
        <v>43</v>
      </c>
    </row>
    <row r="10" spans="2:12" s="5" customFormat="1" ht="12.75">
      <c r="B10" s="16"/>
      <c r="D10" s="29" t="e">
        <f>#REF!</f>
        <v>#REF!</v>
      </c>
      <c r="H10" s="5" t="s">
        <v>51</v>
      </c>
      <c r="J10" s="5" t="s">
        <v>47</v>
      </c>
      <c r="L10" s="5" t="s">
        <v>48</v>
      </c>
    </row>
    <row r="11" spans="2:12" s="5" customFormat="1" ht="12.75">
      <c r="B11" s="16"/>
      <c r="L11" s="5" t="s">
        <v>49</v>
      </c>
    </row>
    <row r="12" spans="2:12" s="1" customFormat="1" ht="12.75">
      <c r="B12" s="4" t="s">
        <v>16</v>
      </c>
      <c r="D12" s="17" t="s">
        <v>7</v>
      </c>
      <c r="E12" s="5"/>
      <c r="F12" s="17" t="s">
        <v>8</v>
      </c>
      <c r="G12" s="5"/>
      <c r="H12" s="17" t="s">
        <v>9</v>
      </c>
      <c r="I12" s="5"/>
      <c r="J12" s="17" t="s">
        <v>10</v>
      </c>
      <c r="K12" s="5"/>
      <c r="L12" s="17" t="s">
        <v>11</v>
      </c>
    </row>
    <row r="13" s="1" customFormat="1" ht="6" customHeight="1"/>
    <row r="14" spans="2:12" s="1" customFormat="1" ht="12.75">
      <c r="B14" s="1" t="s">
        <v>18</v>
      </c>
      <c r="D14" s="57">
        <f>'[2]brfLAGCF (Indic1)'!E11</f>
        <v>3521</v>
      </c>
      <c r="E14" s="13"/>
      <c r="F14" s="57">
        <f>'[2]brfLAGCF (Indic1)'!G11</f>
        <v>0</v>
      </c>
      <c r="G14" s="13"/>
      <c r="H14" s="37">
        <f>D14-F14</f>
        <v>3521</v>
      </c>
      <c r="I14" s="13"/>
      <c r="J14" s="57">
        <f>'[2]brfLAGCF (Indic1)'!K11</f>
        <v>1332</v>
      </c>
      <c r="K14" s="13"/>
      <c r="L14" s="37">
        <f>H14-J14</f>
        <v>2189</v>
      </c>
    </row>
    <row r="15" spans="2:12" s="1" customFormat="1" ht="12.75">
      <c r="B15" s="1" t="s">
        <v>0</v>
      </c>
      <c r="D15" s="57">
        <f>'[2]brfLAGCF (Indic1)'!E12</f>
        <v>6637</v>
      </c>
      <c r="E15" s="13"/>
      <c r="F15" s="57">
        <f>'[2]brfLAGCF (Indic1)'!G12</f>
        <v>0</v>
      </c>
      <c r="G15" s="13"/>
      <c r="H15" s="37">
        <f aca="true" t="shared" si="0" ref="H15:H35">D15-F15</f>
        <v>6637</v>
      </c>
      <c r="I15" s="13"/>
      <c r="J15" s="57">
        <f>'[2]brfLAGCF (Indic1)'!K12</f>
        <v>2511</v>
      </c>
      <c r="K15" s="13"/>
      <c r="L15" s="37">
        <f aca="true" t="shared" si="1" ref="L15:L35">H15-J15</f>
        <v>4126</v>
      </c>
    </row>
    <row r="16" spans="2:12" s="1" customFormat="1" ht="12.75">
      <c r="B16" s="1" t="s">
        <v>1</v>
      </c>
      <c r="D16" s="57">
        <f>'[2]brfLAGCF (Indic1)'!E13</f>
        <v>5538</v>
      </c>
      <c r="E16" s="13"/>
      <c r="F16" s="57">
        <f>'[2]brfLAGCF (Indic1)'!G13</f>
        <v>0</v>
      </c>
      <c r="G16" s="13"/>
      <c r="H16" s="37">
        <f t="shared" si="0"/>
        <v>5538</v>
      </c>
      <c r="I16" s="13"/>
      <c r="J16" s="57">
        <f>'[2]brfLAGCF (Indic1)'!K13</f>
        <v>2095</v>
      </c>
      <c r="K16" s="13"/>
      <c r="L16" s="37">
        <f t="shared" si="1"/>
        <v>3443</v>
      </c>
    </row>
    <row r="17" spans="2:12" s="1" customFormat="1" ht="12.75">
      <c r="B17" s="1" t="s">
        <v>19</v>
      </c>
      <c r="D17" s="57">
        <f>'[2]brfLAGCF (Indic1)'!E14</f>
        <v>4847</v>
      </c>
      <c r="E17" s="13"/>
      <c r="F17" s="57">
        <f>'[2]brfLAGCF (Indic1)'!G14</f>
        <v>0</v>
      </c>
      <c r="G17" s="13"/>
      <c r="H17" s="37">
        <f t="shared" si="0"/>
        <v>4847</v>
      </c>
      <c r="I17" s="13"/>
      <c r="J17" s="57">
        <f>'[2]brfLAGCF (Indic1)'!K14</f>
        <v>1834</v>
      </c>
      <c r="K17" s="13"/>
      <c r="L17" s="37">
        <f t="shared" si="1"/>
        <v>3013</v>
      </c>
    </row>
    <row r="18" spans="2:12" s="1" customFormat="1" ht="12.75">
      <c r="B18" s="1" t="s">
        <v>20</v>
      </c>
      <c r="D18" s="57">
        <f>'[2]brfLAGCF (Indic1)'!E15</f>
        <v>6868</v>
      </c>
      <c r="E18" s="13"/>
      <c r="F18" s="57">
        <f>'[2]brfLAGCF (Indic1)'!G15</f>
        <v>0</v>
      </c>
      <c r="G18" s="13"/>
      <c r="H18" s="37">
        <f t="shared" si="0"/>
        <v>6868</v>
      </c>
      <c r="I18" s="13"/>
      <c r="J18" s="57">
        <f>'[2]brfLAGCF (Indic1)'!K15</f>
        <v>2598</v>
      </c>
      <c r="K18" s="13"/>
      <c r="L18" s="37">
        <f t="shared" si="1"/>
        <v>4270</v>
      </c>
    </row>
    <row r="19" spans="2:12" s="1" customFormat="1" ht="12.75">
      <c r="B19" s="1" t="s">
        <v>21</v>
      </c>
      <c r="D19" s="57">
        <f>'[2]brfLAGCF (Indic1)'!E16</f>
        <v>5634</v>
      </c>
      <c r="E19" s="13"/>
      <c r="F19" s="57">
        <f>'[2]brfLAGCF (Indic1)'!G16</f>
        <v>0</v>
      </c>
      <c r="G19" s="13"/>
      <c r="H19" s="37">
        <f t="shared" si="0"/>
        <v>5634</v>
      </c>
      <c r="I19" s="13"/>
      <c r="J19" s="57">
        <f>'[2]brfLAGCF (Indic1)'!K16</f>
        <v>2131</v>
      </c>
      <c r="K19" s="13"/>
      <c r="L19" s="37">
        <f t="shared" si="1"/>
        <v>3503</v>
      </c>
    </row>
    <row r="20" spans="2:12" s="1" customFormat="1" ht="12.75">
      <c r="B20" s="1" t="s">
        <v>2</v>
      </c>
      <c r="D20" s="57">
        <f>'[2]brfLAGCF (Indic1)'!E17</f>
        <v>7523</v>
      </c>
      <c r="E20" s="13"/>
      <c r="F20" s="57">
        <f>'[2]brfLAGCF (Indic1)'!G17</f>
        <v>0</v>
      </c>
      <c r="G20" s="13"/>
      <c r="H20" s="37">
        <f t="shared" si="0"/>
        <v>7523</v>
      </c>
      <c r="I20" s="13"/>
      <c r="J20" s="57">
        <f>'[2]brfLAGCF (Indic1)'!K17</f>
        <v>2846</v>
      </c>
      <c r="K20" s="13"/>
      <c r="L20" s="37">
        <f t="shared" si="1"/>
        <v>4677</v>
      </c>
    </row>
    <row r="21" spans="2:12" s="1" customFormat="1" ht="12.75">
      <c r="B21" s="1" t="s">
        <v>3</v>
      </c>
      <c r="D21" s="57">
        <f>'[2]brfLAGCF (Indic1)'!E18</f>
        <v>4693</v>
      </c>
      <c r="E21" s="13"/>
      <c r="F21" s="57">
        <f>'[2]brfLAGCF (Indic1)'!G18</f>
        <v>0</v>
      </c>
      <c r="G21" s="13"/>
      <c r="H21" s="37">
        <f t="shared" si="0"/>
        <v>4693</v>
      </c>
      <c r="I21" s="13"/>
      <c r="J21" s="57">
        <f>'[2]brfLAGCF (Indic1)'!K18</f>
        <v>1775</v>
      </c>
      <c r="K21" s="13"/>
      <c r="L21" s="37">
        <f t="shared" si="1"/>
        <v>2918</v>
      </c>
    </row>
    <row r="22" spans="2:12" s="1" customFormat="1" ht="12.75">
      <c r="B22" s="1" t="s">
        <v>22</v>
      </c>
      <c r="D22" s="57">
        <f>'[2]brfLAGCF (Indic1)'!E19</f>
        <v>6063</v>
      </c>
      <c r="E22" s="13"/>
      <c r="F22" s="57">
        <f>'[2]brfLAGCF (Indic1)'!G19</f>
        <v>0</v>
      </c>
      <c r="G22" s="13"/>
      <c r="H22" s="37">
        <f t="shared" si="0"/>
        <v>6063</v>
      </c>
      <c r="I22" s="13"/>
      <c r="J22" s="57">
        <f>'[2]brfLAGCF (Indic1)'!K19</f>
        <v>2294</v>
      </c>
      <c r="K22" s="13"/>
      <c r="L22" s="37">
        <f t="shared" si="1"/>
        <v>3769</v>
      </c>
    </row>
    <row r="23" spans="2:12" s="1" customFormat="1" ht="12.75">
      <c r="B23" s="1" t="s">
        <v>23</v>
      </c>
      <c r="D23" s="57">
        <f>'[2]brfLAGCF (Indic1)'!E20</f>
        <v>9370</v>
      </c>
      <c r="E23" s="13"/>
      <c r="F23" s="57">
        <f>'[2]brfLAGCF (Indic1)'!G20</f>
        <v>0</v>
      </c>
      <c r="G23" s="13"/>
      <c r="H23" s="37">
        <f t="shared" si="0"/>
        <v>9370</v>
      </c>
      <c r="I23" s="13"/>
      <c r="J23" s="57">
        <f>'[2]brfLAGCF (Indic1)'!K20</f>
        <v>3545</v>
      </c>
      <c r="K23" s="13"/>
      <c r="L23" s="37">
        <f t="shared" si="1"/>
        <v>5825</v>
      </c>
    </row>
    <row r="24" spans="2:12" s="1" customFormat="1" ht="12.75">
      <c r="B24" s="1" t="s">
        <v>24</v>
      </c>
      <c r="D24" s="57">
        <f>'[2]brfLAGCF (Indic1)'!E21</f>
        <v>10224</v>
      </c>
      <c r="E24" s="13"/>
      <c r="F24" s="57">
        <f>'[2]brfLAGCF (Indic1)'!G21</f>
        <v>0</v>
      </c>
      <c r="G24" s="13"/>
      <c r="H24" s="37">
        <f t="shared" si="0"/>
        <v>10224</v>
      </c>
      <c r="I24" s="13"/>
      <c r="J24" s="57">
        <f>'[2]brfLAGCF (Indic1)'!K21</f>
        <v>3868</v>
      </c>
      <c r="K24" s="13"/>
      <c r="L24" s="37">
        <f t="shared" si="1"/>
        <v>6356</v>
      </c>
    </row>
    <row r="25" spans="2:12" s="1" customFormat="1" ht="12.75">
      <c r="B25" s="1" t="s">
        <v>25</v>
      </c>
      <c r="D25" s="57">
        <f>'[2]brfLAGCF (Indic1)'!E22</f>
        <v>7032</v>
      </c>
      <c r="E25" s="13"/>
      <c r="F25" s="57">
        <f>'[2]brfLAGCF (Indic1)'!G22</f>
        <v>0</v>
      </c>
      <c r="G25" s="13"/>
      <c r="H25" s="37">
        <f t="shared" si="0"/>
        <v>7032</v>
      </c>
      <c r="I25" s="13"/>
      <c r="J25" s="57">
        <f>'[2]brfLAGCF (Indic1)'!K22</f>
        <v>2660</v>
      </c>
      <c r="K25" s="13"/>
      <c r="L25" s="37">
        <f t="shared" si="1"/>
        <v>4372</v>
      </c>
    </row>
    <row r="26" spans="2:12" s="1" customFormat="1" ht="12.75">
      <c r="B26" s="1" t="s">
        <v>26</v>
      </c>
      <c r="D26" s="57">
        <f>'[2]brfLAGCF (Indic1)'!E23</f>
        <v>6288</v>
      </c>
      <c r="E26" s="13"/>
      <c r="F26" s="57">
        <f>'[2]brfLAGCF (Indic1)'!G23</f>
        <v>0</v>
      </c>
      <c r="G26" s="13"/>
      <c r="H26" s="37">
        <f t="shared" si="0"/>
        <v>6288</v>
      </c>
      <c r="I26" s="13"/>
      <c r="J26" s="57">
        <f>'[2]brfLAGCF (Indic1)'!K23</f>
        <v>2379</v>
      </c>
      <c r="K26" s="13"/>
      <c r="L26" s="37">
        <f t="shared" si="1"/>
        <v>3909</v>
      </c>
    </row>
    <row r="27" spans="2:12" s="1" customFormat="1" ht="12.75">
      <c r="B27" s="1" t="s">
        <v>27</v>
      </c>
      <c r="D27" s="57">
        <f>'[2]brfLAGCF (Indic1)'!E24</f>
        <v>5466</v>
      </c>
      <c r="E27" s="13"/>
      <c r="F27" s="57">
        <f>'[2]brfLAGCF (Indic1)'!G24</f>
        <v>0</v>
      </c>
      <c r="G27" s="13"/>
      <c r="H27" s="37">
        <f t="shared" si="0"/>
        <v>5466</v>
      </c>
      <c r="I27" s="13"/>
      <c r="J27" s="57">
        <f>'[2]brfLAGCF (Indic1)'!K24</f>
        <v>2068</v>
      </c>
      <c r="K27" s="13"/>
      <c r="L27" s="37">
        <f t="shared" si="1"/>
        <v>3398</v>
      </c>
    </row>
    <row r="28" spans="2:12" s="1" customFormat="1" ht="12.75">
      <c r="B28" s="1" t="s">
        <v>4</v>
      </c>
      <c r="D28" s="57">
        <f>'[2]brfLAGCF (Indic1)'!E25</f>
        <v>11154</v>
      </c>
      <c r="E28" s="13"/>
      <c r="F28" s="57">
        <f>'[2]brfLAGCF (Indic1)'!G25</f>
        <v>0</v>
      </c>
      <c r="G28" s="13"/>
      <c r="H28" s="37">
        <f t="shared" si="0"/>
        <v>11154</v>
      </c>
      <c r="I28" s="13"/>
      <c r="J28" s="57">
        <f>'[2]brfLAGCF (Indic1)'!K25</f>
        <v>4220</v>
      </c>
      <c r="K28" s="13"/>
      <c r="L28" s="37">
        <f t="shared" si="1"/>
        <v>6934</v>
      </c>
    </row>
    <row r="29" spans="2:12" s="1" customFormat="1" ht="12.75">
      <c r="B29" s="1" t="s">
        <v>28</v>
      </c>
      <c r="D29" s="57">
        <f>'[2]brfLAGCF (Indic1)'!E26</f>
        <v>2613</v>
      </c>
      <c r="E29" s="13"/>
      <c r="F29" s="57">
        <f>'[2]brfLAGCF (Indic1)'!G26</f>
        <v>0</v>
      </c>
      <c r="G29" s="13"/>
      <c r="H29" s="37">
        <f t="shared" si="0"/>
        <v>2613</v>
      </c>
      <c r="I29" s="13"/>
      <c r="J29" s="57">
        <f>'[2]brfLAGCF (Indic1)'!K26</f>
        <v>989</v>
      </c>
      <c r="K29" s="13"/>
      <c r="L29" s="37">
        <f t="shared" si="1"/>
        <v>1624</v>
      </c>
    </row>
    <row r="30" spans="2:12" s="1" customFormat="1" ht="12.75">
      <c r="B30" s="1" t="s">
        <v>29</v>
      </c>
      <c r="D30" s="57">
        <f>'[2]brfLAGCF (Indic1)'!E27</f>
        <v>8018</v>
      </c>
      <c r="E30" s="13"/>
      <c r="F30" s="57">
        <f>'[2]brfLAGCF (Indic1)'!G27</f>
        <v>0</v>
      </c>
      <c r="G30" s="13"/>
      <c r="H30" s="37">
        <f t="shared" si="0"/>
        <v>8018</v>
      </c>
      <c r="I30" s="13"/>
      <c r="J30" s="57">
        <f>'[2]brfLAGCF (Indic1)'!K27</f>
        <v>3033</v>
      </c>
      <c r="K30" s="13"/>
      <c r="L30" s="37">
        <f t="shared" si="1"/>
        <v>4985</v>
      </c>
    </row>
    <row r="31" spans="2:12" s="1" customFormat="1" ht="12.75">
      <c r="B31" s="1" t="s">
        <v>5</v>
      </c>
      <c r="D31" s="57">
        <f>'[2]brfLAGCF (Indic1)'!E28</f>
        <v>3252</v>
      </c>
      <c r="E31" s="13"/>
      <c r="F31" s="57">
        <f>'[2]brfLAGCF (Indic1)'!G28</f>
        <v>0</v>
      </c>
      <c r="G31" s="13"/>
      <c r="H31" s="37">
        <f t="shared" si="0"/>
        <v>3252</v>
      </c>
      <c r="I31" s="13"/>
      <c r="J31" s="57">
        <f>'[2]brfLAGCF (Indic1)'!K28</f>
        <v>1230</v>
      </c>
      <c r="K31" s="13"/>
      <c r="L31" s="37">
        <f t="shared" si="1"/>
        <v>2022</v>
      </c>
    </row>
    <row r="32" spans="2:12" s="1" customFormat="1" ht="12.75">
      <c r="B32" s="1" t="s">
        <v>30</v>
      </c>
      <c r="D32" s="57">
        <f>'[2]brfLAGCF (Indic1)'!E29</f>
        <v>4355</v>
      </c>
      <c r="E32" s="13"/>
      <c r="F32" s="57">
        <f>'[2]brfLAGCF (Indic1)'!G29</f>
        <v>0</v>
      </c>
      <c r="G32" s="13"/>
      <c r="H32" s="37">
        <f t="shared" si="0"/>
        <v>4355</v>
      </c>
      <c r="I32" s="13"/>
      <c r="J32" s="57">
        <f>'[2]brfLAGCF (Indic1)'!K29</f>
        <v>1648</v>
      </c>
      <c r="K32" s="13"/>
      <c r="L32" s="37">
        <f t="shared" si="1"/>
        <v>2707</v>
      </c>
    </row>
    <row r="33" spans="2:12" s="1" customFormat="1" ht="12.75">
      <c r="B33" s="1" t="s">
        <v>31</v>
      </c>
      <c r="D33" s="57">
        <f>'[2]brfLAGCF (Indic1)'!E30</f>
        <v>3865</v>
      </c>
      <c r="E33" s="13"/>
      <c r="F33" s="57">
        <f>'[2]brfLAGCF (Indic1)'!G30</f>
        <v>0</v>
      </c>
      <c r="G33" s="13"/>
      <c r="H33" s="37">
        <f t="shared" si="0"/>
        <v>3865</v>
      </c>
      <c r="I33" s="13"/>
      <c r="J33" s="57">
        <f>'[2]brfLAGCF (Indic1)'!K30</f>
        <v>1462</v>
      </c>
      <c r="K33" s="13"/>
      <c r="L33" s="37">
        <f t="shared" si="1"/>
        <v>2403</v>
      </c>
    </row>
    <row r="34" spans="2:12" s="1" customFormat="1" ht="12.75">
      <c r="B34" s="1" t="s">
        <v>32</v>
      </c>
      <c r="D34" s="57">
        <f>'[2]brfLAGCF (Indic1)'!E31</f>
        <v>6427</v>
      </c>
      <c r="E34" s="13"/>
      <c r="F34" s="57">
        <f>'[2]brfLAGCF (Indic1)'!G31</f>
        <v>0</v>
      </c>
      <c r="G34" s="13"/>
      <c r="H34" s="37">
        <f t="shared" si="0"/>
        <v>6427</v>
      </c>
      <c r="I34" s="13"/>
      <c r="J34" s="57">
        <f>'[2]brfLAGCF (Indic1)'!K31</f>
        <v>2431</v>
      </c>
      <c r="K34" s="13"/>
      <c r="L34" s="37">
        <f t="shared" si="1"/>
        <v>3996</v>
      </c>
    </row>
    <row r="35" spans="2:12" s="1" customFormat="1" ht="12.75">
      <c r="B35" s="3" t="s">
        <v>33</v>
      </c>
      <c r="D35" s="35">
        <f>'[2]brfLAGCF (Indic1)'!E32</f>
        <v>13449</v>
      </c>
      <c r="E35" s="13"/>
      <c r="F35" s="35">
        <f>'[2]brfLAGCF (Indic1)'!G32</f>
        <v>0</v>
      </c>
      <c r="G35" s="13"/>
      <c r="H35" s="38">
        <f t="shared" si="0"/>
        <v>13449</v>
      </c>
      <c r="I35" s="13"/>
      <c r="J35" s="35">
        <f>'[2]brfLAGCF (Indic1)'!K32</f>
        <v>5088</v>
      </c>
      <c r="K35" s="13"/>
      <c r="L35" s="38">
        <f t="shared" si="1"/>
        <v>8361</v>
      </c>
    </row>
    <row r="36" spans="4:12" s="1" customFormat="1" ht="6" customHeight="1">
      <c r="D36" s="13"/>
      <c r="E36" s="13"/>
      <c r="F36" s="13"/>
      <c r="G36" s="13"/>
      <c r="H36" s="13"/>
      <c r="I36" s="13"/>
      <c r="J36" s="13"/>
      <c r="K36" s="13"/>
      <c r="L36" s="13"/>
    </row>
    <row r="37" spans="2:12" s="1" customFormat="1" ht="12.75">
      <c r="B37" s="4" t="s">
        <v>17</v>
      </c>
      <c r="C37" s="3"/>
      <c r="D37" s="36">
        <f>SUM(D14:D35)</f>
        <v>142837</v>
      </c>
      <c r="E37" s="14"/>
      <c r="F37" s="36">
        <f>SUM(F14:F35)</f>
        <v>0</v>
      </c>
      <c r="G37" s="14"/>
      <c r="H37" s="36">
        <f>SUM(H14:H35)</f>
        <v>142837</v>
      </c>
      <c r="I37" s="14"/>
      <c r="J37" s="36">
        <f>SUM(J14:J35)</f>
        <v>54037</v>
      </c>
      <c r="K37" s="14"/>
      <c r="L37" s="36">
        <f>SUM(L14:L35)</f>
        <v>88800</v>
      </c>
    </row>
    <row r="38" s="1" customFormat="1" ht="12.75"/>
    <row r="39" s="1" customFormat="1" ht="12.75">
      <c r="B39" s="1" t="s">
        <v>84</v>
      </c>
    </row>
    <row r="40" s="1" customFormat="1" ht="12.75">
      <c r="B40" s="1" t="s">
        <v>86</v>
      </c>
    </row>
    <row r="41" s="1" customFormat="1" ht="12.75">
      <c r="B41" s="1" t="s">
        <v>85</v>
      </c>
    </row>
    <row r="42" s="1" customFormat="1" ht="12.75">
      <c r="B42" s="1" t="s">
        <v>87</v>
      </c>
    </row>
    <row r="43" s="1" customFormat="1" ht="12.75">
      <c r="B43" s="1" t="s">
        <v>88</v>
      </c>
    </row>
    <row r="44" s="1" customFormat="1" ht="12.75">
      <c r="B44" s="1" t="s">
        <v>89</v>
      </c>
    </row>
    <row r="45" s="1" customFormat="1" ht="12.75">
      <c r="B45" s="1" t="s">
        <v>90</v>
      </c>
    </row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1:L4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24.77734375" style="0" customWidth="1"/>
    <col min="3" max="3" width="2.77734375" style="0" customWidth="1"/>
    <col min="4" max="4" width="12.21484375" style="0" customWidth="1"/>
    <col min="5" max="5" width="2.77734375" style="0" customWidth="1"/>
    <col min="6" max="6" width="11.5546875" style="0" bestFit="1" customWidth="1"/>
    <col min="7" max="7" width="2.77734375" style="0" customWidth="1"/>
    <col min="8" max="8" width="12.21484375" style="0" customWidth="1"/>
    <col min="9" max="9" width="2.77734375" style="0" customWidth="1"/>
    <col min="10" max="10" width="12.21484375" style="0" customWidth="1"/>
    <col min="11" max="11" width="2.77734375" style="0" customWidth="1"/>
    <col min="12" max="12" width="12.21484375" style="0" customWidth="1"/>
  </cols>
  <sheetData>
    <row r="1" ht="15.75">
      <c r="B1" s="27" t="e">
        <f>"SETLIAD LLYWODRAETH LEOL CYMRU "&amp;#REF!</f>
        <v>#REF!</v>
      </c>
    </row>
    <row r="2" s="1" customFormat="1" ht="6" customHeight="1"/>
    <row r="3" s="1" customFormat="1" ht="12.75">
      <c r="B3" s="46" t="e">
        <f>#REF!</f>
        <v>#REF!</v>
      </c>
    </row>
    <row r="4" s="1" customFormat="1" ht="19.5" customHeight="1">
      <c r="B4" s="89" t="s">
        <v>182</v>
      </c>
    </row>
    <row r="5" s="1" customFormat="1" ht="12.75">
      <c r="B5" s="28" t="e">
        <f>"Tabl 2a: Dadansoddiad o'r Cyllid Cyfalaf Cyffredinol, yn ôl awdurdod unedol, "&amp;#REF!</f>
        <v>#REF!</v>
      </c>
    </row>
    <row r="6" spans="2:12" s="1" customFormat="1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12" t="s">
        <v>106</v>
      </c>
    </row>
    <row r="7" spans="2:8" s="5" customFormat="1" ht="12.75">
      <c r="B7" s="16"/>
      <c r="D7" s="5" t="s">
        <v>52</v>
      </c>
      <c r="F7" s="18"/>
      <c r="G7" s="6" t="s">
        <v>42</v>
      </c>
      <c r="H7" s="6"/>
    </row>
    <row r="8" spans="2:12" s="5" customFormat="1" ht="12.75">
      <c r="B8" s="16"/>
      <c r="D8" s="5" t="s">
        <v>53</v>
      </c>
      <c r="F8" s="5" t="s">
        <v>44</v>
      </c>
      <c r="H8" s="5" t="s">
        <v>50</v>
      </c>
      <c r="J8" s="6"/>
      <c r="K8" s="6" t="s">
        <v>42</v>
      </c>
      <c r="L8" s="6"/>
    </row>
    <row r="9" spans="2:12" s="5" customFormat="1" ht="12.75">
      <c r="B9" s="16"/>
      <c r="D9" s="5" t="s">
        <v>47</v>
      </c>
      <c r="F9" s="5" t="s">
        <v>45</v>
      </c>
      <c r="H9" s="5" t="s">
        <v>47</v>
      </c>
      <c r="J9" s="5" t="s">
        <v>46</v>
      </c>
      <c r="L9" s="5" t="s">
        <v>43</v>
      </c>
    </row>
    <row r="10" spans="2:12" s="5" customFormat="1" ht="12.75">
      <c r="B10" s="16"/>
      <c r="D10" s="29" t="e">
        <f>#REF!</f>
        <v>#REF!</v>
      </c>
      <c r="H10" s="5" t="s">
        <v>51</v>
      </c>
      <c r="J10" s="5" t="s">
        <v>47</v>
      </c>
      <c r="L10" s="5" t="s">
        <v>48</v>
      </c>
    </row>
    <row r="11" spans="2:12" s="5" customFormat="1" ht="12.75">
      <c r="B11" s="16"/>
      <c r="L11" s="5" t="s">
        <v>49</v>
      </c>
    </row>
    <row r="12" spans="2:12" s="1" customFormat="1" ht="12.75">
      <c r="B12" s="4" t="s">
        <v>16</v>
      </c>
      <c r="D12" s="17" t="s">
        <v>7</v>
      </c>
      <c r="E12" s="5"/>
      <c r="F12" s="17" t="s">
        <v>8</v>
      </c>
      <c r="G12" s="5"/>
      <c r="H12" s="17" t="s">
        <v>9</v>
      </c>
      <c r="I12" s="5"/>
      <c r="J12" s="17" t="s">
        <v>10</v>
      </c>
      <c r="K12" s="5"/>
      <c r="L12" s="17" t="s">
        <v>11</v>
      </c>
    </row>
    <row r="13" s="1" customFormat="1" ht="6" customHeight="1"/>
    <row r="14" spans="2:12" s="1" customFormat="1" ht="12.75">
      <c r="B14" s="1" t="s">
        <v>18</v>
      </c>
      <c r="D14" s="57">
        <f>'[2]brfLAGCF (Indic2)'!E11</f>
        <v>3521</v>
      </c>
      <c r="E14" s="13"/>
      <c r="F14" s="57">
        <f>'[2]brfLAGCF (Indic2)'!G11</f>
        <v>0</v>
      </c>
      <c r="G14" s="13"/>
      <c r="H14" s="37">
        <f aca="true" t="shared" si="0" ref="H14:H35">D14-F14</f>
        <v>3521</v>
      </c>
      <c r="I14" s="13"/>
      <c r="J14" s="57">
        <f>'[2]brfLAGCF (Indic2)'!K11</f>
        <v>1332</v>
      </c>
      <c r="K14" s="13"/>
      <c r="L14" s="37">
        <f aca="true" t="shared" si="1" ref="L14:L35">H14-J14</f>
        <v>2189</v>
      </c>
    </row>
    <row r="15" spans="2:12" s="1" customFormat="1" ht="12.75">
      <c r="B15" s="1" t="s">
        <v>0</v>
      </c>
      <c r="D15" s="57">
        <f>'[2]brfLAGCF (Indic2)'!E12</f>
        <v>6637</v>
      </c>
      <c r="E15" s="13"/>
      <c r="F15" s="57">
        <f>'[2]brfLAGCF (Indic2)'!G12</f>
        <v>0</v>
      </c>
      <c r="G15" s="13"/>
      <c r="H15" s="37">
        <f t="shared" si="0"/>
        <v>6637</v>
      </c>
      <c r="I15" s="13"/>
      <c r="J15" s="57">
        <f>'[2]brfLAGCF (Indic2)'!K12</f>
        <v>2511</v>
      </c>
      <c r="K15" s="13"/>
      <c r="L15" s="37">
        <f t="shared" si="1"/>
        <v>4126</v>
      </c>
    </row>
    <row r="16" spans="2:12" s="1" customFormat="1" ht="12.75">
      <c r="B16" s="1" t="s">
        <v>1</v>
      </c>
      <c r="D16" s="57">
        <f>'[2]brfLAGCF (Indic2)'!E13</f>
        <v>5538</v>
      </c>
      <c r="E16" s="13"/>
      <c r="F16" s="57">
        <f>'[2]brfLAGCF (Indic2)'!G13</f>
        <v>0</v>
      </c>
      <c r="G16" s="13"/>
      <c r="H16" s="37">
        <f t="shared" si="0"/>
        <v>5538</v>
      </c>
      <c r="I16" s="13"/>
      <c r="J16" s="57">
        <f>'[2]brfLAGCF (Indic2)'!K13</f>
        <v>2095</v>
      </c>
      <c r="K16" s="13"/>
      <c r="L16" s="37">
        <f t="shared" si="1"/>
        <v>3443</v>
      </c>
    </row>
    <row r="17" spans="2:12" s="1" customFormat="1" ht="12.75">
      <c r="B17" s="1" t="s">
        <v>19</v>
      </c>
      <c r="D17" s="57">
        <f>'[2]brfLAGCF (Indic2)'!E14</f>
        <v>4847</v>
      </c>
      <c r="E17" s="13"/>
      <c r="F17" s="57">
        <f>'[2]brfLAGCF (Indic2)'!G14</f>
        <v>0</v>
      </c>
      <c r="G17" s="13"/>
      <c r="H17" s="37">
        <f t="shared" si="0"/>
        <v>4847</v>
      </c>
      <c r="I17" s="13"/>
      <c r="J17" s="57">
        <f>'[2]brfLAGCF (Indic2)'!K14</f>
        <v>1834</v>
      </c>
      <c r="K17" s="13"/>
      <c r="L17" s="37">
        <f t="shared" si="1"/>
        <v>3013</v>
      </c>
    </row>
    <row r="18" spans="2:12" s="1" customFormat="1" ht="12.75">
      <c r="B18" s="1" t="s">
        <v>20</v>
      </c>
      <c r="D18" s="57">
        <f>'[2]brfLAGCF (Indic2)'!E15</f>
        <v>6868</v>
      </c>
      <c r="E18" s="13"/>
      <c r="F18" s="57">
        <f>'[2]brfLAGCF (Indic2)'!G15</f>
        <v>0</v>
      </c>
      <c r="G18" s="13"/>
      <c r="H18" s="37">
        <f t="shared" si="0"/>
        <v>6868</v>
      </c>
      <c r="I18" s="13"/>
      <c r="J18" s="57">
        <f>'[2]brfLAGCF (Indic2)'!K15</f>
        <v>2598</v>
      </c>
      <c r="K18" s="13"/>
      <c r="L18" s="37">
        <f t="shared" si="1"/>
        <v>4270</v>
      </c>
    </row>
    <row r="19" spans="2:12" s="1" customFormat="1" ht="12.75">
      <c r="B19" s="1" t="s">
        <v>21</v>
      </c>
      <c r="D19" s="57">
        <f>'[2]brfLAGCF (Indic2)'!E16</f>
        <v>5634</v>
      </c>
      <c r="E19" s="13"/>
      <c r="F19" s="57">
        <f>'[2]brfLAGCF (Indic2)'!G16</f>
        <v>0</v>
      </c>
      <c r="G19" s="13"/>
      <c r="H19" s="37">
        <f t="shared" si="0"/>
        <v>5634</v>
      </c>
      <c r="I19" s="13"/>
      <c r="J19" s="57">
        <f>'[2]brfLAGCF (Indic2)'!K16</f>
        <v>2131</v>
      </c>
      <c r="K19" s="13"/>
      <c r="L19" s="37">
        <f t="shared" si="1"/>
        <v>3503</v>
      </c>
    </row>
    <row r="20" spans="2:12" s="1" customFormat="1" ht="12.75">
      <c r="B20" s="1" t="s">
        <v>2</v>
      </c>
      <c r="D20" s="57">
        <f>'[2]brfLAGCF (Indic2)'!E17</f>
        <v>7523</v>
      </c>
      <c r="E20" s="13"/>
      <c r="F20" s="57">
        <f>'[2]brfLAGCF (Indic2)'!G17</f>
        <v>0</v>
      </c>
      <c r="G20" s="13"/>
      <c r="H20" s="37">
        <f t="shared" si="0"/>
        <v>7523</v>
      </c>
      <c r="I20" s="13"/>
      <c r="J20" s="57">
        <f>'[2]brfLAGCF (Indic2)'!K17</f>
        <v>2846</v>
      </c>
      <c r="K20" s="13"/>
      <c r="L20" s="37">
        <f t="shared" si="1"/>
        <v>4677</v>
      </c>
    </row>
    <row r="21" spans="2:12" s="1" customFormat="1" ht="12.75">
      <c r="B21" s="1" t="s">
        <v>3</v>
      </c>
      <c r="D21" s="57">
        <f>'[2]brfLAGCF (Indic2)'!E18</f>
        <v>4693</v>
      </c>
      <c r="E21" s="13"/>
      <c r="F21" s="57">
        <f>'[2]brfLAGCF (Indic2)'!G18</f>
        <v>0</v>
      </c>
      <c r="G21" s="13"/>
      <c r="H21" s="37">
        <f t="shared" si="0"/>
        <v>4693</v>
      </c>
      <c r="I21" s="13"/>
      <c r="J21" s="57">
        <f>'[2]brfLAGCF (Indic2)'!K18</f>
        <v>1775</v>
      </c>
      <c r="K21" s="13"/>
      <c r="L21" s="37">
        <f t="shared" si="1"/>
        <v>2918</v>
      </c>
    </row>
    <row r="22" spans="2:12" s="1" customFormat="1" ht="12.75">
      <c r="B22" s="1" t="s">
        <v>22</v>
      </c>
      <c r="D22" s="57">
        <f>'[2]brfLAGCF (Indic2)'!E19</f>
        <v>6063</v>
      </c>
      <c r="E22" s="13"/>
      <c r="F22" s="57">
        <f>'[2]brfLAGCF (Indic2)'!G19</f>
        <v>0</v>
      </c>
      <c r="G22" s="13"/>
      <c r="H22" s="37">
        <f t="shared" si="0"/>
        <v>6063</v>
      </c>
      <c r="I22" s="13"/>
      <c r="J22" s="57">
        <f>'[2]brfLAGCF (Indic2)'!K19</f>
        <v>2294</v>
      </c>
      <c r="K22" s="13"/>
      <c r="L22" s="37">
        <f t="shared" si="1"/>
        <v>3769</v>
      </c>
    </row>
    <row r="23" spans="2:12" s="1" customFormat="1" ht="12.75">
      <c r="B23" s="1" t="s">
        <v>23</v>
      </c>
      <c r="D23" s="57">
        <f>'[2]brfLAGCF (Indic2)'!E20</f>
        <v>9370</v>
      </c>
      <c r="E23" s="13"/>
      <c r="F23" s="57">
        <f>'[2]brfLAGCF (Indic2)'!G20</f>
        <v>0</v>
      </c>
      <c r="G23" s="13"/>
      <c r="H23" s="37">
        <f t="shared" si="0"/>
        <v>9370</v>
      </c>
      <c r="I23" s="13"/>
      <c r="J23" s="57">
        <f>'[2]brfLAGCF (Indic2)'!K20</f>
        <v>3545</v>
      </c>
      <c r="K23" s="13"/>
      <c r="L23" s="37">
        <f t="shared" si="1"/>
        <v>5825</v>
      </c>
    </row>
    <row r="24" spans="2:12" s="1" customFormat="1" ht="12.75">
      <c r="B24" s="1" t="s">
        <v>24</v>
      </c>
      <c r="D24" s="57">
        <f>'[2]brfLAGCF (Indic2)'!E21</f>
        <v>10224</v>
      </c>
      <c r="E24" s="13"/>
      <c r="F24" s="57">
        <f>'[2]brfLAGCF (Indic2)'!G21</f>
        <v>0</v>
      </c>
      <c r="G24" s="13"/>
      <c r="H24" s="37">
        <f t="shared" si="0"/>
        <v>10224</v>
      </c>
      <c r="I24" s="13"/>
      <c r="J24" s="57">
        <f>'[2]brfLAGCF (Indic2)'!K21</f>
        <v>3868</v>
      </c>
      <c r="K24" s="13"/>
      <c r="L24" s="37">
        <f t="shared" si="1"/>
        <v>6356</v>
      </c>
    </row>
    <row r="25" spans="2:12" s="1" customFormat="1" ht="12.75">
      <c r="B25" s="1" t="s">
        <v>25</v>
      </c>
      <c r="D25" s="57">
        <f>'[2]brfLAGCF (Indic2)'!E22</f>
        <v>7032</v>
      </c>
      <c r="E25" s="13"/>
      <c r="F25" s="57">
        <f>'[2]brfLAGCF (Indic2)'!G22</f>
        <v>0</v>
      </c>
      <c r="G25" s="13"/>
      <c r="H25" s="37">
        <f t="shared" si="0"/>
        <v>7032</v>
      </c>
      <c r="I25" s="13"/>
      <c r="J25" s="57">
        <f>'[2]brfLAGCF (Indic2)'!K22</f>
        <v>2660</v>
      </c>
      <c r="K25" s="13"/>
      <c r="L25" s="37">
        <f t="shared" si="1"/>
        <v>4372</v>
      </c>
    </row>
    <row r="26" spans="2:12" s="1" customFormat="1" ht="12.75">
      <c r="B26" s="1" t="s">
        <v>26</v>
      </c>
      <c r="D26" s="57">
        <f>'[2]brfLAGCF (Indic2)'!E23</f>
        <v>6288</v>
      </c>
      <c r="E26" s="13"/>
      <c r="F26" s="57">
        <f>'[2]brfLAGCF (Indic2)'!G23</f>
        <v>0</v>
      </c>
      <c r="G26" s="13"/>
      <c r="H26" s="37">
        <f t="shared" si="0"/>
        <v>6288</v>
      </c>
      <c r="I26" s="13"/>
      <c r="J26" s="57">
        <f>'[2]brfLAGCF (Indic2)'!K23</f>
        <v>2379</v>
      </c>
      <c r="K26" s="13"/>
      <c r="L26" s="37">
        <f t="shared" si="1"/>
        <v>3909</v>
      </c>
    </row>
    <row r="27" spans="2:12" s="1" customFormat="1" ht="12.75">
      <c r="B27" s="1" t="s">
        <v>27</v>
      </c>
      <c r="D27" s="57">
        <f>'[2]brfLAGCF (Indic2)'!E24</f>
        <v>5466</v>
      </c>
      <c r="E27" s="13"/>
      <c r="F27" s="57">
        <f>'[2]brfLAGCF (Indic2)'!G24</f>
        <v>0</v>
      </c>
      <c r="G27" s="13"/>
      <c r="H27" s="37">
        <f t="shared" si="0"/>
        <v>5466</v>
      </c>
      <c r="I27" s="13"/>
      <c r="J27" s="57">
        <f>'[2]brfLAGCF (Indic2)'!K24</f>
        <v>2068</v>
      </c>
      <c r="K27" s="13"/>
      <c r="L27" s="37">
        <f t="shared" si="1"/>
        <v>3398</v>
      </c>
    </row>
    <row r="28" spans="2:12" s="1" customFormat="1" ht="12.75">
      <c r="B28" s="1" t="s">
        <v>4</v>
      </c>
      <c r="D28" s="57">
        <f>'[2]brfLAGCF (Indic2)'!E25</f>
        <v>11154</v>
      </c>
      <c r="E28" s="13"/>
      <c r="F28" s="57">
        <f>'[2]brfLAGCF (Indic2)'!G25</f>
        <v>0</v>
      </c>
      <c r="G28" s="13"/>
      <c r="H28" s="37">
        <f t="shared" si="0"/>
        <v>11154</v>
      </c>
      <c r="I28" s="13"/>
      <c r="J28" s="57">
        <f>'[2]brfLAGCF (Indic2)'!K25</f>
        <v>4220</v>
      </c>
      <c r="K28" s="13"/>
      <c r="L28" s="37">
        <f t="shared" si="1"/>
        <v>6934</v>
      </c>
    </row>
    <row r="29" spans="2:12" s="1" customFormat="1" ht="12.75">
      <c r="B29" s="1" t="s">
        <v>28</v>
      </c>
      <c r="D29" s="57">
        <f>'[2]brfLAGCF (Indic2)'!E26</f>
        <v>2613</v>
      </c>
      <c r="E29" s="13"/>
      <c r="F29" s="57">
        <f>'[2]brfLAGCF (Indic2)'!G26</f>
        <v>0</v>
      </c>
      <c r="G29" s="13"/>
      <c r="H29" s="37">
        <f t="shared" si="0"/>
        <v>2613</v>
      </c>
      <c r="I29" s="13"/>
      <c r="J29" s="57">
        <f>'[2]brfLAGCF (Indic2)'!K26</f>
        <v>989</v>
      </c>
      <c r="K29" s="13"/>
      <c r="L29" s="37">
        <f t="shared" si="1"/>
        <v>1624</v>
      </c>
    </row>
    <row r="30" spans="2:12" s="1" customFormat="1" ht="12.75">
      <c r="B30" s="1" t="s">
        <v>29</v>
      </c>
      <c r="D30" s="57">
        <f>'[2]brfLAGCF (Indic2)'!E27</f>
        <v>8018</v>
      </c>
      <c r="E30" s="13"/>
      <c r="F30" s="57">
        <f>'[2]brfLAGCF (Indic2)'!G27</f>
        <v>0</v>
      </c>
      <c r="G30" s="13"/>
      <c r="H30" s="37">
        <f t="shared" si="0"/>
        <v>8018</v>
      </c>
      <c r="I30" s="13"/>
      <c r="J30" s="57">
        <f>'[2]brfLAGCF (Indic2)'!K27</f>
        <v>3033</v>
      </c>
      <c r="K30" s="13"/>
      <c r="L30" s="37">
        <f t="shared" si="1"/>
        <v>4985</v>
      </c>
    </row>
    <row r="31" spans="2:12" s="1" customFormat="1" ht="12.75">
      <c r="B31" s="1" t="s">
        <v>5</v>
      </c>
      <c r="D31" s="57">
        <f>'[2]brfLAGCF (Indic2)'!E28</f>
        <v>3252</v>
      </c>
      <c r="E31" s="13"/>
      <c r="F31" s="57">
        <f>'[2]brfLAGCF (Indic2)'!G28</f>
        <v>0</v>
      </c>
      <c r="G31" s="13"/>
      <c r="H31" s="37">
        <f t="shared" si="0"/>
        <v>3252</v>
      </c>
      <c r="I31" s="13"/>
      <c r="J31" s="57">
        <f>'[2]brfLAGCF (Indic2)'!K28</f>
        <v>1230</v>
      </c>
      <c r="K31" s="13"/>
      <c r="L31" s="37">
        <f t="shared" si="1"/>
        <v>2022</v>
      </c>
    </row>
    <row r="32" spans="2:12" s="1" customFormat="1" ht="12.75">
      <c r="B32" s="1" t="s">
        <v>30</v>
      </c>
      <c r="D32" s="57">
        <f>'[2]brfLAGCF (Indic2)'!E29</f>
        <v>4355</v>
      </c>
      <c r="E32" s="13"/>
      <c r="F32" s="57">
        <f>'[2]brfLAGCF (Indic2)'!G29</f>
        <v>0</v>
      </c>
      <c r="G32" s="13"/>
      <c r="H32" s="37">
        <f t="shared" si="0"/>
        <v>4355</v>
      </c>
      <c r="I32" s="13"/>
      <c r="J32" s="57">
        <f>'[2]brfLAGCF (Indic2)'!K29</f>
        <v>1648</v>
      </c>
      <c r="K32" s="13"/>
      <c r="L32" s="37">
        <f t="shared" si="1"/>
        <v>2707</v>
      </c>
    </row>
    <row r="33" spans="2:12" s="1" customFormat="1" ht="12.75">
      <c r="B33" s="1" t="s">
        <v>31</v>
      </c>
      <c r="D33" s="57">
        <f>'[2]brfLAGCF (Indic2)'!E30</f>
        <v>3865</v>
      </c>
      <c r="E33" s="13"/>
      <c r="F33" s="57">
        <f>'[2]brfLAGCF (Indic2)'!G30</f>
        <v>0</v>
      </c>
      <c r="G33" s="13"/>
      <c r="H33" s="37">
        <f t="shared" si="0"/>
        <v>3865</v>
      </c>
      <c r="I33" s="13"/>
      <c r="J33" s="57">
        <f>'[2]brfLAGCF (Indic2)'!K30</f>
        <v>1462</v>
      </c>
      <c r="K33" s="13"/>
      <c r="L33" s="37">
        <f t="shared" si="1"/>
        <v>2403</v>
      </c>
    </row>
    <row r="34" spans="2:12" s="1" customFormat="1" ht="12.75">
      <c r="B34" s="1" t="s">
        <v>32</v>
      </c>
      <c r="D34" s="57">
        <f>'[2]brfLAGCF (Indic2)'!E31</f>
        <v>6427</v>
      </c>
      <c r="E34" s="13"/>
      <c r="F34" s="57">
        <f>'[2]brfLAGCF (Indic2)'!G31</f>
        <v>0</v>
      </c>
      <c r="G34" s="13"/>
      <c r="H34" s="37">
        <f t="shared" si="0"/>
        <v>6427</v>
      </c>
      <c r="I34" s="13"/>
      <c r="J34" s="57">
        <f>'[2]brfLAGCF (Indic2)'!K31</f>
        <v>2431</v>
      </c>
      <c r="K34" s="13"/>
      <c r="L34" s="37">
        <f t="shared" si="1"/>
        <v>3996</v>
      </c>
    </row>
    <row r="35" spans="2:12" s="1" customFormat="1" ht="12.75">
      <c r="B35" s="3" t="s">
        <v>33</v>
      </c>
      <c r="D35" s="35">
        <f>'[2]brfLAGCF (Indic2)'!E32</f>
        <v>13449</v>
      </c>
      <c r="E35" s="13"/>
      <c r="F35" s="35">
        <f>'[2]brfLAGCF (Indic2)'!G32</f>
        <v>0</v>
      </c>
      <c r="G35" s="13"/>
      <c r="H35" s="38">
        <f t="shared" si="0"/>
        <v>13449</v>
      </c>
      <c r="I35" s="13"/>
      <c r="J35" s="35">
        <f>'[2]brfLAGCF (Indic2)'!K32</f>
        <v>5088</v>
      </c>
      <c r="K35" s="13"/>
      <c r="L35" s="38">
        <f t="shared" si="1"/>
        <v>8361</v>
      </c>
    </row>
    <row r="36" spans="4:12" s="1" customFormat="1" ht="6" customHeight="1">
      <c r="D36" s="13"/>
      <c r="E36" s="13"/>
      <c r="F36" s="13"/>
      <c r="G36" s="13"/>
      <c r="H36" s="13"/>
      <c r="I36" s="13"/>
      <c r="J36" s="13"/>
      <c r="K36" s="13"/>
      <c r="L36" s="13"/>
    </row>
    <row r="37" spans="2:12" s="1" customFormat="1" ht="12.75">
      <c r="B37" s="4" t="s">
        <v>17</v>
      </c>
      <c r="C37" s="3"/>
      <c r="D37" s="36">
        <f>SUM(D14:D35)</f>
        <v>142837</v>
      </c>
      <c r="E37" s="14"/>
      <c r="F37" s="36">
        <f>SUM(F14:F35)</f>
        <v>0</v>
      </c>
      <c r="G37" s="14"/>
      <c r="H37" s="36">
        <f>SUM(H14:H35)</f>
        <v>142837</v>
      </c>
      <c r="I37" s="14"/>
      <c r="J37" s="36">
        <f>SUM(J14:J35)</f>
        <v>54037</v>
      </c>
      <c r="K37" s="14"/>
      <c r="L37" s="36">
        <f>SUM(L14:L35)</f>
        <v>88800</v>
      </c>
    </row>
    <row r="38" s="1" customFormat="1" ht="12.75"/>
    <row r="39" s="1" customFormat="1" ht="12.75">
      <c r="B39" s="1" t="s">
        <v>84</v>
      </c>
    </row>
    <row r="40" s="1" customFormat="1" ht="12.75">
      <c r="B40" s="1" t="s">
        <v>86</v>
      </c>
    </row>
    <row r="41" s="1" customFormat="1" ht="12.75">
      <c r="B41" s="1" t="s">
        <v>85</v>
      </c>
    </row>
    <row r="42" s="1" customFormat="1" ht="12.75">
      <c r="B42" s="1" t="s">
        <v>87</v>
      </c>
    </row>
    <row r="43" s="1" customFormat="1" ht="12.75">
      <c r="B43" s="1" t="s">
        <v>88</v>
      </c>
    </row>
    <row r="44" s="1" customFormat="1" ht="12.75">
      <c r="B44" s="1" t="s">
        <v>89</v>
      </c>
    </row>
    <row r="45" s="1" customFormat="1" ht="12.75">
      <c r="B45" s="1" t="s">
        <v>90</v>
      </c>
    </row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3.77734375" style="181" customWidth="1"/>
    <col min="2" max="2" width="54.77734375" style="181" customWidth="1"/>
    <col min="3" max="3" width="2.77734375" style="181" customWidth="1"/>
    <col min="4" max="4" width="17.21484375" style="181" bestFit="1" customWidth="1"/>
    <col min="5" max="5" width="2.77734375" style="181" customWidth="1"/>
    <col min="6" max="6" width="17.21484375" style="181" customWidth="1"/>
    <col min="7" max="7" width="2.77734375" style="181" customWidth="1"/>
    <col min="8" max="8" width="13.10546875" style="181" customWidth="1"/>
    <col min="9" max="9" width="2.77734375" style="181" customWidth="1"/>
    <col min="10" max="10" width="13.10546875" style="181" customWidth="1"/>
    <col min="11" max="16384" width="8.88671875" style="181" customWidth="1"/>
  </cols>
  <sheetData>
    <row r="1" ht="15.75">
      <c r="B1" s="182" t="s">
        <v>273</v>
      </c>
    </row>
    <row r="2" s="115" customFormat="1" ht="12.75"/>
    <row r="3" s="115" customFormat="1" ht="12.75">
      <c r="B3" s="183" t="s">
        <v>272</v>
      </c>
    </row>
    <row r="4" s="115" customFormat="1" ht="12.75"/>
    <row r="5" s="115" customFormat="1" ht="12.75">
      <c r="B5" s="114" t="s">
        <v>34</v>
      </c>
    </row>
    <row r="6" spans="2:10" s="115" customFormat="1" ht="12.75">
      <c r="B6" s="116"/>
      <c r="C6" s="116"/>
      <c r="D6" s="116"/>
      <c r="E6" s="116"/>
      <c r="F6" s="116"/>
      <c r="G6" s="116"/>
      <c r="H6" s="116"/>
      <c r="I6" s="116"/>
      <c r="J6" s="117" t="s">
        <v>106</v>
      </c>
    </row>
    <row r="7" spans="4:10" s="115" customFormat="1" ht="12.75">
      <c r="D7" s="122" t="s">
        <v>229</v>
      </c>
      <c r="E7" s="122"/>
      <c r="F7" s="122" t="s">
        <v>225</v>
      </c>
      <c r="G7" s="122"/>
      <c r="H7" s="122"/>
      <c r="I7" s="122"/>
      <c r="J7" s="122"/>
    </row>
    <row r="8" spans="4:10" s="115" customFormat="1" ht="12.75">
      <c r="D8" s="122" t="s">
        <v>157</v>
      </c>
      <c r="E8" s="122"/>
      <c r="F8" s="122" t="s">
        <v>119</v>
      </c>
      <c r="G8" s="122"/>
      <c r="H8" s="122"/>
      <c r="I8" s="122"/>
      <c r="J8" s="122"/>
    </row>
    <row r="9" spans="2:10" s="115" customFormat="1" ht="12.75">
      <c r="B9" s="126" t="s">
        <v>118</v>
      </c>
      <c r="D9" s="127" t="s">
        <v>230</v>
      </c>
      <c r="E9" s="122"/>
      <c r="F9" s="127" t="s">
        <v>173</v>
      </c>
      <c r="G9" s="122"/>
      <c r="H9" s="127" t="s">
        <v>117</v>
      </c>
      <c r="I9" s="122"/>
      <c r="J9" s="127" t="s">
        <v>37</v>
      </c>
    </row>
    <row r="10" s="115" customFormat="1" ht="6" customHeight="1"/>
    <row r="11" spans="2:12" s="115" customFormat="1" ht="15.75">
      <c r="B11" s="166" t="s">
        <v>231</v>
      </c>
      <c r="E11" s="149"/>
      <c r="F11" s="149"/>
      <c r="G11" s="149"/>
      <c r="H11" s="149"/>
      <c r="L11" s="166"/>
    </row>
    <row r="12" spans="2:12" s="115" customFormat="1" ht="15">
      <c r="B12" s="167" t="s">
        <v>162</v>
      </c>
      <c r="D12" s="149">
        <v>20000</v>
      </c>
      <c r="E12" s="145"/>
      <c r="F12" s="149">
        <v>20000</v>
      </c>
      <c r="G12" s="145"/>
      <c r="H12" s="147"/>
      <c r="I12" s="135"/>
      <c r="J12" s="116"/>
      <c r="L12" s="173"/>
    </row>
    <row r="13" spans="2:12" s="115" customFormat="1" ht="6.75" customHeight="1">
      <c r="B13" s="166"/>
      <c r="E13" s="149"/>
      <c r="F13" s="149"/>
      <c r="G13" s="149"/>
      <c r="H13" s="145"/>
      <c r="I13" s="135"/>
      <c r="J13" s="135"/>
      <c r="L13" s="166"/>
    </row>
    <row r="14" spans="2:12" s="115" customFormat="1" ht="15.75">
      <c r="B14" s="166" t="s">
        <v>216</v>
      </c>
      <c r="D14" s="165">
        <v>20000</v>
      </c>
      <c r="E14" s="145"/>
      <c r="F14" s="165">
        <v>20000</v>
      </c>
      <c r="G14" s="149"/>
      <c r="H14" s="165">
        <v>0</v>
      </c>
      <c r="I14" s="135"/>
      <c r="J14" s="202">
        <v>0</v>
      </c>
      <c r="L14" s="166"/>
    </row>
    <row r="15" spans="2:12" s="115" customFormat="1" ht="6.75" customHeight="1">
      <c r="B15" s="166"/>
      <c r="E15" s="149"/>
      <c r="F15" s="149"/>
      <c r="G15" s="149"/>
      <c r="H15" s="149"/>
      <c r="L15" s="166"/>
    </row>
    <row r="16" spans="2:12" s="115" customFormat="1" ht="15.75">
      <c r="B16" s="166" t="s">
        <v>232</v>
      </c>
      <c r="C16" s="114"/>
      <c r="D16" s="145"/>
      <c r="E16" s="145"/>
      <c r="F16" s="145"/>
      <c r="G16" s="168"/>
      <c r="H16" s="168"/>
      <c r="I16" s="159"/>
      <c r="J16" s="169"/>
      <c r="L16" s="166"/>
    </row>
    <row r="17" spans="2:12" s="115" customFormat="1" ht="15">
      <c r="B17" s="167" t="s">
        <v>161</v>
      </c>
      <c r="D17" s="149">
        <v>5072</v>
      </c>
      <c r="E17" s="145"/>
      <c r="F17" s="149">
        <v>5072</v>
      </c>
      <c r="G17" s="145"/>
      <c r="H17" s="145"/>
      <c r="I17" s="135"/>
      <c r="J17" s="135"/>
      <c r="L17" s="173"/>
    </row>
    <row r="18" spans="2:12" s="115" customFormat="1" ht="15">
      <c r="B18" s="167" t="s">
        <v>162</v>
      </c>
      <c r="D18" s="149">
        <v>4691</v>
      </c>
      <c r="E18" s="145"/>
      <c r="F18" s="149">
        <v>4691</v>
      </c>
      <c r="G18" s="145"/>
      <c r="H18" s="147"/>
      <c r="I18" s="135"/>
      <c r="J18" s="116"/>
      <c r="L18" s="173"/>
    </row>
    <row r="19" spans="2:12" s="115" customFormat="1" ht="6.75" customHeight="1">
      <c r="B19" s="167"/>
      <c r="D19" s="145"/>
      <c r="E19" s="145"/>
      <c r="F19" s="145"/>
      <c r="G19" s="145"/>
      <c r="H19" s="145"/>
      <c r="I19" s="135"/>
      <c r="J19" s="135"/>
      <c r="L19" s="173"/>
    </row>
    <row r="20" spans="2:12" s="115" customFormat="1" ht="15.75">
      <c r="B20" s="166" t="s">
        <v>216</v>
      </c>
      <c r="D20" s="165">
        <v>9763</v>
      </c>
      <c r="E20" s="145"/>
      <c r="F20" s="165">
        <v>9763</v>
      </c>
      <c r="G20" s="145"/>
      <c r="H20" s="165">
        <v>0</v>
      </c>
      <c r="I20" s="135"/>
      <c r="J20" s="202">
        <v>0</v>
      </c>
      <c r="L20" s="173"/>
    </row>
    <row r="21" spans="2:12" s="115" customFormat="1" ht="6.75" customHeight="1">
      <c r="B21" s="167"/>
      <c r="D21" s="145"/>
      <c r="E21" s="145"/>
      <c r="F21" s="145"/>
      <c r="G21" s="145"/>
      <c r="H21" s="145"/>
      <c r="I21" s="135"/>
      <c r="J21" s="135"/>
      <c r="L21" s="204"/>
    </row>
    <row r="22" spans="2:12" s="115" customFormat="1" ht="15.75">
      <c r="B22" s="166" t="s">
        <v>233</v>
      </c>
      <c r="D22" s="145"/>
      <c r="E22" s="145"/>
      <c r="F22" s="145"/>
      <c r="G22" s="145"/>
      <c r="H22" s="145"/>
      <c r="I22" s="135"/>
      <c r="J22" s="135"/>
      <c r="L22" s="173"/>
    </row>
    <row r="23" spans="2:12" s="115" customFormat="1" ht="15">
      <c r="B23" s="167" t="s">
        <v>234</v>
      </c>
      <c r="C23" s="114"/>
      <c r="D23" s="149">
        <v>110813</v>
      </c>
      <c r="E23" s="145"/>
      <c r="F23" s="149">
        <v>130813</v>
      </c>
      <c r="G23" s="168"/>
      <c r="H23" s="168"/>
      <c r="I23" s="159"/>
      <c r="J23" s="169"/>
      <c r="L23" s="170"/>
    </row>
    <row r="24" spans="2:10" s="115" customFormat="1" ht="15">
      <c r="B24" s="167" t="s">
        <v>162</v>
      </c>
      <c r="D24" s="149">
        <v>43021</v>
      </c>
      <c r="E24" s="145"/>
      <c r="F24" s="149">
        <v>43021</v>
      </c>
      <c r="G24" s="145"/>
      <c r="H24" s="147"/>
      <c r="I24" s="135"/>
      <c r="J24" s="116"/>
    </row>
    <row r="25" spans="2:12" s="115" customFormat="1" ht="6.75" customHeight="1">
      <c r="B25" s="167"/>
      <c r="D25" s="145"/>
      <c r="E25" s="145"/>
      <c r="F25" s="145"/>
      <c r="G25" s="145"/>
      <c r="H25" s="145"/>
      <c r="I25" s="135"/>
      <c r="J25" s="135"/>
      <c r="L25" s="166"/>
    </row>
    <row r="26" spans="2:12" s="115" customFormat="1" ht="15.75">
      <c r="B26" s="166" t="s">
        <v>216</v>
      </c>
      <c r="D26" s="165">
        <v>153834</v>
      </c>
      <c r="E26" s="145"/>
      <c r="F26" s="165">
        <v>173834</v>
      </c>
      <c r="G26" s="145"/>
      <c r="H26" s="165">
        <v>20000</v>
      </c>
      <c r="I26" s="135"/>
      <c r="J26" s="202">
        <v>0.1300102708113941</v>
      </c>
      <c r="L26" s="167"/>
    </row>
    <row r="27" spans="2:12" s="114" customFormat="1" ht="6.75" customHeight="1">
      <c r="B27" s="167"/>
      <c r="C27" s="115"/>
      <c r="D27" s="145"/>
      <c r="E27" s="145"/>
      <c r="F27" s="145"/>
      <c r="G27" s="145"/>
      <c r="H27" s="145"/>
      <c r="I27" s="135"/>
      <c r="J27" s="135"/>
      <c r="L27" s="173"/>
    </row>
    <row r="28" spans="2:12" s="115" customFormat="1" ht="15.75">
      <c r="B28" s="166" t="s">
        <v>235</v>
      </c>
      <c r="E28" s="149"/>
      <c r="F28" s="149"/>
      <c r="G28" s="149"/>
      <c r="H28" s="149"/>
      <c r="L28" s="173"/>
    </row>
    <row r="29" spans="2:12" s="115" customFormat="1" ht="15">
      <c r="B29" s="167" t="s">
        <v>236</v>
      </c>
      <c r="D29" s="145">
        <v>5000</v>
      </c>
      <c r="E29" s="149"/>
      <c r="F29" s="145">
        <v>5000</v>
      </c>
      <c r="G29" s="149"/>
      <c r="H29" s="149"/>
      <c r="L29" s="173"/>
    </row>
    <row r="30" spans="2:12" s="115" customFormat="1" ht="15">
      <c r="B30" s="167" t="s">
        <v>237</v>
      </c>
      <c r="D30" s="145">
        <v>4000</v>
      </c>
      <c r="E30" s="149"/>
      <c r="F30" s="145">
        <v>4000</v>
      </c>
      <c r="G30" s="149"/>
      <c r="H30" s="149"/>
      <c r="L30" s="173"/>
    </row>
    <row r="31" spans="2:12" s="115" customFormat="1" ht="15">
      <c r="B31" s="167" t="s">
        <v>238</v>
      </c>
      <c r="D31" s="145">
        <v>1000</v>
      </c>
      <c r="E31" s="149"/>
      <c r="F31" s="145">
        <v>600</v>
      </c>
      <c r="G31" s="149"/>
      <c r="H31" s="149"/>
      <c r="L31" s="173"/>
    </row>
    <row r="32" spans="2:12" s="115" customFormat="1" ht="15">
      <c r="B32" s="171" t="s">
        <v>239</v>
      </c>
      <c r="D32" s="145">
        <v>15700</v>
      </c>
      <c r="E32" s="149"/>
      <c r="F32" s="145">
        <v>15700</v>
      </c>
      <c r="G32" s="149"/>
      <c r="H32" s="149"/>
      <c r="L32" s="170"/>
    </row>
    <row r="33" spans="2:10" s="115" customFormat="1" ht="15">
      <c r="B33" s="167" t="s">
        <v>162</v>
      </c>
      <c r="D33" s="145">
        <v>13667</v>
      </c>
      <c r="E33" s="145"/>
      <c r="F33" s="145">
        <v>13667</v>
      </c>
      <c r="G33" s="145"/>
      <c r="H33" s="145"/>
      <c r="I33" s="135"/>
      <c r="J33" s="135"/>
    </row>
    <row r="34" spans="2:10" s="115" customFormat="1" ht="15">
      <c r="B34" s="167" t="s">
        <v>163</v>
      </c>
      <c r="D34" s="145">
        <v>985</v>
      </c>
      <c r="E34" s="145"/>
      <c r="F34" s="145">
        <v>985</v>
      </c>
      <c r="G34" s="145"/>
      <c r="H34" s="145"/>
      <c r="I34" s="135"/>
      <c r="J34" s="135"/>
    </row>
    <row r="35" spans="2:12" s="114" customFormat="1" ht="6.75" customHeight="1">
      <c r="B35" s="167"/>
      <c r="C35" s="115"/>
      <c r="D35" s="145"/>
      <c r="E35" s="145"/>
      <c r="F35" s="145"/>
      <c r="G35" s="145"/>
      <c r="H35" s="145"/>
      <c r="I35" s="135"/>
      <c r="J35" s="135"/>
      <c r="L35" s="170"/>
    </row>
    <row r="36" spans="2:12" s="115" customFormat="1" ht="15.75">
      <c r="B36" s="166" t="s">
        <v>216</v>
      </c>
      <c r="D36" s="165">
        <v>40352</v>
      </c>
      <c r="E36" s="145"/>
      <c r="F36" s="165">
        <v>39952</v>
      </c>
      <c r="G36" s="145"/>
      <c r="H36" s="165">
        <v>-400</v>
      </c>
      <c r="I36" s="135"/>
      <c r="J36" s="202">
        <v>-0.009912767644726407</v>
      </c>
      <c r="L36" s="173"/>
    </row>
    <row r="37" spans="2:12" s="115" customFormat="1" ht="6.75" customHeight="1">
      <c r="B37" s="172"/>
      <c r="D37" s="145"/>
      <c r="E37" s="145"/>
      <c r="F37" s="145"/>
      <c r="G37" s="145"/>
      <c r="H37" s="145"/>
      <c r="I37" s="135"/>
      <c r="J37" s="135"/>
      <c r="L37" s="173"/>
    </row>
    <row r="38" spans="2:12" s="115" customFormat="1" ht="15.75">
      <c r="B38" s="166" t="s">
        <v>240</v>
      </c>
      <c r="D38" s="145"/>
      <c r="E38" s="145"/>
      <c r="F38" s="145"/>
      <c r="G38" s="145"/>
      <c r="H38" s="145"/>
      <c r="I38" s="135"/>
      <c r="J38" s="135"/>
      <c r="L38" s="173"/>
    </row>
    <row r="39" spans="2:12" s="115" customFormat="1" ht="15">
      <c r="B39" s="167" t="s">
        <v>219</v>
      </c>
      <c r="D39" s="145">
        <v>60400</v>
      </c>
      <c r="E39" s="145"/>
      <c r="F39" s="145">
        <v>60400</v>
      </c>
      <c r="G39" s="145"/>
      <c r="H39" s="145"/>
      <c r="I39" s="135"/>
      <c r="J39" s="135"/>
      <c r="L39" s="135"/>
    </row>
    <row r="40" spans="2:10" s="115" customFormat="1" ht="15">
      <c r="B40" s="167" t="s">
        <v>241</v>
      </c>
      <c r="C40" s="114"/>
      <c r="D40" s="145">
        <v>11537</v>
      </c>
      <c r="E40" s="145"/>
      <c r="F40" s="145">
        <v>8029</v>
      </c>
      <c r="G40" s="168"/>
      <c r="H40" s="168"/>
      <c r="I40" s="159"/>
      <c r="J40" s="169"/>
    </row>
    <row r="41" spans="2:12" s="115" customFormat="1" ht="15">
      <c r="B41" s="167" t="s">
        <v>242</v>
      </c>
      <c r="C41" s="114"/>
      <c r="D41" s="145">
        <v>15000</v>
      </c>
      <c r="E41" s="145"/>
      <c r="F41" s="145">
        <v>0</v>
      </c>
      <c r="G41" s="168"/>
      <c r="H41" s="168"/>
      <c r="I41" s="159"/>
      <c r="J41" s="169"/>
      <c r="L41" s="159"/>
    </row>
    <row r="42" spans="2:12" s="115" customFormat="1" ht="15">
      <c r="B42" s="167" t="s">
        <v>166</v>
      </c>
      <c r="D42" s="145">
        <v>37470</v>
      </c>
      <c r="E42" s="145"/>
      <c r="F42" s="145">
        <v>37470</v>
      </c>
      <c r="G42" s="145"/>
      <c r="H42" s="145"/>
      <c r="I42" s="135"/>
      <c r="J42" s="135"/>
      <c r="L42" s="173"/>
    </row>
    <row r="43" spans="2:12" s="115" customFormat="1" ht="15">
      <c r="B43" s="167" t="s">
        <v>167</v>
      </c>
      <c r="D43" s="145">
        <v>10888</v>
      </c>
      <c r="E43" s="145"/>
      <c r="F43" s="145">
        <v>10888</v>
      </c>
      <c r="G43" s="145"/>
      <c r="H43" s="147"/>
      <c r="I43" s="135"/>
      <c r="J43" s="116"/>
      <c r="L43" s="173"/>
    </row>
    <row r="44" spans="2:12" s="115" customFormat="1" ht="6.75" customHeight="1">
      <c r="B44" s="167"/>
      <c r="D44" s="145"/>
      <c r="E44" s="145"/>
      <c r="F44" s="145"/>
      <c r="G44" s="145"/>
      <c r="H44" s="145"/>
      <c r="I44" s="135"/>
      <c r="J44" s="135"/>
      <c r="L44" s="173"/>
    </row>
    <row r="45" spans="2:12" s="115" customFormat="1" ht="15.75">
      <c r="B45" s="166" t="s">
        <v>216</v>
      </c>
      <c r="D45" s="165">
        <v>135295</v>
      </c>
      <c r="E45" s="145"/>
      <c r="F45" s="165">
        <v>116787</v>
      </c>
      <c r="G45" s="145"/>
      <c r="H45" s="165">
        <v>-18508</v>
      </c>
      <c r="I45" s="135"/>
      <c r="J45" s="202">
        <v>-0.13679736871281276</v>
      </c>
      <c r="L45" s="173"/>
    </row>
    <row r="46" spans="2:12" s="115" customFormat="1" ht="6.75" customHeight="1">
      <c r="B46" s="167"/>
      <c r="D46" s="145"/>
      <c r="E46" s="145"/>
      <c r="F46" s="145"/>
      <c r="G46" s="145"/>
      <c r="H46" s="145"/>
      <c r="I46" s="135"/>
      <c r="J46" s="135"/>
      <c r="L46" s="173"/>
    </row>
    <row r="47" spans="2:12" s="115" customFormat="1" ht="15.75">
      <c r="B47" s="166" t="s">
        <v>243</v>
      </c>
      <c r="D47" s="145"/>
      <c r="E47" s="145"/>
      <c r="F47" s="145"/>
      <c r="G47" s="145"/>
      <c r="H47" s="145"/>
      <c r="I47" s="135"/>
      <c r="J47" s="135"/>
      <c r="L47" s="170"/>
    </row>
    <row r="48" spans="2:10" s="115" customFormat="1" ht="15">
      <c r="B48" s="167" t="s">
        <v>244</v>
      </c>
      <c r="D48" s="145">
        <v>10618</v>
      </c>
      <c r="E48" s="145"/>
      <c r="F48" s="145">
        <v>10232</v>
      </c>
      <c r="G48" s="145"/>
      <c r="H48" s="145"/>
      <c r="I48" s="135"/>
      <c r="J48" s="135"/>
    </row>
    <row r="49" spans="2:12" s="115" customFormat="1" ht="15">
      <c r="B49" s="167" t="s">
        <v>245</v>
      </c>
      <c r="D49" s="145">
        <v>6195</v>
      </c>
      <c r="E49" s="145"/>
      <c r="F49" s="145">
        <v>4195</v>
      </c>
      <c r="G49" s="145"/>
      <c r="H49" s="145"/>
      <c r="I49" s="135"/>
      <c r="J49" s="135"/>
      <c r="L49" s="159"/>
    </row>
    <row r="50" spans="2:12" s="115" customFormat="1" ht="15">
      <c r="B50" s="167" t="s">
        <v>246</v>
      </c>
      <c r="D50" s="145">
        <v>12000</v>
      </c>
      <c r="E50" s="145"/>
      <c r="F50" s="145">
        <v>12000</v>
      </c>
      <c r="G50" s="145"/>
      <c r="H50" s="145"/>
      <c r="I50" s="135"/>
      <c r="J50" s="135"/>
      <c r="L50" s="173"/>
    </row>
    <row r="51" spans="2:12" s="115" customFormat="1" ht="15">
      <c r="B51" s="167" t="s">
        <v>247</v>
      </c>
      <c r="D51" s="145">
        <v>1100</v>
      </c>
      <c r="E51" s="145"/>
      <c r="F51" s="145">
        <v>1100</v>
      </c>
      <c r="G51" s="145"/>
      <c r="H51" s="147"/>
      <c r="I51" s="135"/>
      <c r="J51" s="116"/>
      <c r="L51" s="173"/>
    </row>
    <row r="52" spans="2:12" s="115" customFormat="1" ht="6.75" customHeight="1">
      <c r="B52" s="167"/>
      <c r="D52" s="145"/>
      <c r="E52" s="145"/>
      <c r="F52" s="145"/>
      <c r="G52" s="145"/>
      <c r="H52" s="145"/>
      <c r="I52" s="135"/>
      <c r="J52" s="135"/>
      <c r="L52" s="170"/>
    </row>
    <row r="53" spans="2:10" s="115" customFormat="1" ht="15.75">
      <c r="B53" s="166" t="s">
        <v>216</v>
      </c>
      <c r="D53" s="165">
        <v>29913</v>
      </c>
      <c r="E53" s="145"/>
      <c r="F53" s="165">
        <v>27527</v>
      </c>
      <c r="G53" s="145"/>
      <c r="H53" s="165">
        <v>-2386</v>
      </c>
      <c r="I53" s="135"/>
      <c r="J53" s="202">
        <v>-0.0797646508207134</v>
      </c>
    </row>
    <row r="54" spans="2:12" s="115" customFormat="1" ht="6.75" customHeight="1">
      <c r="B54" s="167"/>
      <c r="D54" s="145"/>
      <c r="E54" s="145"/>
      <c r="F54" s="145"/>
      <c r="G54" s="145"/>
      <c r="H54" s="145"/>
      <c r="I54" s="135"/>
      <c r="J54" s="135"/>
      <c r="L54" s="166"/>
    </row>
    <row r="55" spans="2:12" s="115" customFormat="1" ht="15.75">
      <c r="B55" s="166" t="s">
        <v>248</v>
      </c>
      <c r="D55" s="145"/>
      <c r="E55" s="145"/>
      <c r="F55" s="145"/>
      <c r="G55" s="145"/>
      <c r="H55" s="145"/>
      <c r="I55" s="135"/>
      <c r="J55" s="135"/>
      <c r="L55" s="205"/>
    </row>
    <row r="56" spans="2:12" s="115" customFormat="1" ht="15">
      <c r="B56" s="167" t="s">
        <v>249</v>
      </c>
      <c r="D56" s="145">
        <v>11000</v>
      </c>
      <c r="E56" s="145"/>
      <c r="F56" s="145">
        <v>6950</v>
      </c>
      <c r="G56" s="145"/>
      <c r="H56" s="145"/>
      <c r="I56" s="135"/>
      <c r="J56" s="135"/>
      <c r="L56" s="205"/>
    </row>
    <row r="57" spans="2:12" s="115" customFormat="1" ht="15">
      <c r="B57" s="167" t="s">
        <v>250</v>
      </c>
      <c r="D57" s="145">
        <v>1500</v>
      </c>
      <c r="E57" s="145"/>
      <c r="F57" s="145">
        <v>3500</v>
      </c>
      <c r="G57" s="145"/>
      <c r="H57" s="147"/>
      <c r="I57" s="135"/>
      <c r="J57" s="116"/>
      <c r="L57" s="170"/>
    </row>
    <row r="58" spans="2:10" s="115" customFormat="1" ht="6.75" customHeight="1">
      <c r="B58" s="167"/>
      <c r="D58" s="145"/>
      <c r="E58" s="145"/>
      <c r="F58" s="145"/>
      <c r="G58" s="145"/>
      <c r="H58" s="145"/>
      <c r="I58" s="135"/>
      <c r="J58" s="135"/>
    </row>
    <row r="59" spans="2:10" s="115" customFormat="1" ht="15.75">
      <c r="B59" s="166" t="s">
        <v>216</v>
      </c>
      <c r="D59" s="165">
        <v>12500</v>
      </c>
      <c r="E59" s="145"/>
      <c r="F59" s="165">
        <v>10450</v>
      </c>
      <c r="G59" s="145"/>
      <c r="H59" s="165">
        <v>-2050</v>
      </c>
      <c r="I59" s="135"/>
      <c r="J59" s="202">
        <v>-0.164</v>
      </c>
    </row>
    <row r="60" spans="2:10" s="115" customFormat="1" ht="6.75" customHeight="1">
      <c r="B60" s="167"/>
      <c r="D60" s="145"/>
      <c r="E60" s="145"/>
      <c r="F60" s="145"/>
      <c r="G60" s="145"/>
      <c r="H60" s="145"/>
      <c r="I60" s="135"/>
      <c r="J60" s="135"/>
    </row>
    <row r="61" spans="1:10" s="176" customFormat="1" ht="15.75">
      <c r="A61" s="174"/>
      <c r="B61" s="175" t="s">
        <v>164</v>
      </c>
      <c r="C61" s="116"/>
      <c r="D61" s="165">
        <v>401657</v>
      </c>
      <c r="E61" s="165"/>
      <c r="F61" s="165">
        <v>398313</v>
      </c>
      <c r="G61" s="165"/>
      <c r="H61" s="165">
        <v>-3344</v>
      </c>
      <c r="I61" s="116"/>
      <c r="J61" s="202">
        <v>-0.008325511568328201</v>
      </c>
    </row>
    <row r="62" spans="1:10" s="176" customFormat="1" ht="15.75">
      <c r="A62" s="174"/>
      <c r="B62" s="177"/>
      <c r="C62" s="135"/>
      <c r="D62" s="168"/>
      <c r="E62" s="168"/>
      <c r="F62" s="168"/>
      <c r="G62" s="168"/>
      <c r="H62" s="168"/>
      <c r="I62" s="135"/>
      <c r="J62" s="169"/>
    </row>
  </sheetData>
  <sheetProtection/>
  <printOptions/>
  <pageMargins left="0.75" right="0.75" top="0.85" bottom="0.56" header="0.5" footer="0.33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54.77734375" style="0" customWidth="1"/>
    <col min="3" max="3" width="2.77734375" style="0" customWidth="1"/>
    <col min="4" max="4" width="17.21484375" style="0" bestFit="1" customWidth="1"/>
    <col min="5" max="5" width="2.77734375" style="0" customWidth="1"/>
    <col min="6" max="6" width="17.21484375" style="0" customWidth="1"/>
    <col min="7" max="7" width="2.77734375" style="0" customWidth="1"/>
    <col min="8" max="8" width="13.10546875" style="0" customWidth="1"/>
    <col min="9" max="9" width="2.77734375" style="0" customWidth="1"/>
    <col min="10" max="10" width="13.10546875" style="0" customWidth="1"/>
  </cols>
  <sheetData>
    <row r="1" ht="15.75">
      <c r="B1" s="27" t="e">
        <f>"SETLIAD LLYWODRAETH LEOL CYMRU "&amp;#REF!</f>
        <v>#REF!</v>
      </c>
    </row>
    <row r="2" s="1" customFormat="1" ht="6" customHeight="1"/>
    <row r="3" s="1" customFormat="1" ht="12.75">
      <c r="B3" s="46" t="e">
        <f>#REF!</f>
        <v>#REF!</v>
      </c>
    </row>
    <row r="4" s="1" customFormat="1" ht="19.5" customHeight="1"/>
    <row r="5" s="1" customFormat="1" ht="12.75">
      <c r="B5" s="2" t="s">
        <v>34</v>
      </c>
    </row>
    <row r="6" spans="2:10" s="1" customFormat="1" ht="12.75" customHeight="1">
      <c r="B6" s="3"/>
      <c r="C6" s="3"/>
      <c r="D6" s="3"/>
      <c r="E6" s="3"/>
      <c r="F6" s="3"/>
      <c r="G6" s="3"/>
      <c r="H6" s="3"/>
      <c r="I6" s="3"/>
      <c r="J6" s="12" t="s">
        <v>106</v>
      </c>
    </row>
    <row r="7" spans="4:10" s="1" customFormat="1" ht="12.75">
      <c r="D7" s="29" t="e">
        <f>#REF!</f>
        <v>#REF!</v>
      </c>
      <c r="E7" s="5"/>
      <c r="F7" s="29" t="e">
        <f>#REF!</f>
        <v>#REF!</v>
      </c>
      <c r="G7" s="5"/>
      <c r="H7" s="5"/>
      <c r="I7" s="5"/>
      <c r="J7" s="5"/>
    </row>
    <row r="8" spans="4:10" s="1" customFormat="1" ht="12.75">
      <c r="D8" s="5" t="s">
        <v>119</v>
      </c>
      <c r="E8" s="5"/>
      <c r="F8" s="5" t="s">
        <v>119</v>
      </c>
      <c r="G8" s="5"/>
      <c r="H8" s="5"/>
      <c r="I8" s="5"/>
      <c r="J8" s="5"/>
    </row>
    <row r="9" spans="2:10" s="1" customFormat="1" ht="12.75">
      <c r="B9" s="4" t="s">
        <v>118</v>
      </c>
      <c r="D9" s="6" t="s">
        <v>173</v>
      </c>
      <c r="E9" s="5"/>
      <c r="F9" s="6" t="s">
        <v>173</v>
      </c>
      <c r="G9" s="5"/>
      <c r="H9" s="6" t="s">
        <v>117</v>
      </c>
      <c r="I9" s="5"/>
      <c r="J9" s="6" t="s">
        <v>37</v>
      </c>
    </row>
    <row r="10" s="1" customFormat="1" ht="6" customHeight="1"/>
    <row r="11" spans="2:16" s="1" customFormat="1" ht="15.75">
      <c r="B11" s="70" t="s">
        <v>215</v>
      </c>
      <c r="D11" s="26"/>
      <c r="E11" s="60"/>
      <c r="F11" s="60"/>
      <c r="G11" s="13"/>
      <c r="H11" s="13"/>
      <c r="L11" s="70"/>
      <c r="M11" s="53"/>
      <c r="N11" s="53"/>
      <c r="O11" s="53"/>
      <c r="P11" s="53"/>
    </row>
    <row r="12" spans="2:16" s="1" customFormat="1" ht="15">
      <c r="B12" s="75" t="s">
        <v>162</v>
      </c>
      <c r="D12" s="62">
        <f>'[2]dtaSettalt_ind_yr2'!D12</f>
        <v>0</v>
      </c>
      <c r="E12" s="63"/>
      <c r="F12" s="62">
        <f>'[2]dtaSettalt_ind_yr2'!F12</f>
        <v>0</v>
      </c>
      <c r="G12" s="23"/>
      <c r="H12" s="15"/>
      <c r="I12" s="11"/>
      <c r="J12" s="3"/>
      <c r="L12" s="71"/>
      <c r="M12" s="53"/>
      <c r="N12" s="53"/>
      <c r="O12" s="53"/>
      <c r="P12" s="53"/>
    </row>
    <row r="13" spans="2:16" s="1" customFormat="1" ht="6.75" customHeight="1">
      <c r="B13" s="70"/>
      <c r="D13" s="26"/>
      <c r="E13" s="60"/>
      <c r="F13" s="60"/>
      <c r="G13" s="13"/>
      <c r="H13" s="23"/>
      <c r="I13" s="11"/>
      <c r="J13" s="11"/>
      <c r="L13" s="70"/>
      <c r="M13" s="53"/>
      <c r="N13" s="53"/>
      <c r="O13" s="53"/>
      <c r="P13" s="53"/>
    </row>
    <row r="14" spans="2:16" s="1" customFormat="1" ht="15.75">
      <c r="B14" s="70" t="s">
        <v>216</v>
      </c>
      <c r="D14" s="68">
        <f>SUM(D12:D12)</f>
        <v>0</v>
      </c>
      <c r="E14" s="69"/>
      <c r="F14" s="68">
        <f>SUM(F12:F12)</f>
        <v>0</v>
      </c>
      <c r="G14" s="13"/>
      <c r="H14" s="36">
        <f>F14-D14</f>
        <v>0</v>
      </c>
      <c r="I14" s="11"/>
      <c r="J14" s="32" t="e">
        <f>H14/D14</f>
        <v>#DIV/0!</v>
      </c>
      <c r="L14" s="70"/>
      <c r="M14" s="53"/>
      <c r="N14" s="53"/>
      <c r="O14" s="53"/>
      <c r="P14" s="53"/>
    </row>
    <row r="15" spans="2:16" s="1" customFormat="1" ht="6.75" customHeight="1">
      <c r="B15" s="70"/>
      <c r="D15" s="26"/>
      <c r="E15" s="60"/>
      <c r="F15" s="60"/>
      <c r="G15" s="13"/>
      <c r="H15" s="13"/>
      <c r="L15" s="70"/>
      <c r="M15" s="53"/>
      <c r="N15" s="53"/>
      <c r="O15" s="53"/>
      <c r="P15" s="53"/>
    </row>
    <row r="16" spans="2:16" s="1" customFormat="1" ht="15.75">
      <c r="B16" s="111" t="s">
        <v>217</v>
      </c>
      <c r="D16" s="26"/>
      <c r="E16" s="60"/>
      <c r="F16" s="60"/>
      <c r="G16" s="13"/>
      <c r="H16" s="13"/>
      <c r="L16" s="70"/>
      <c r="M16" s="53"/>
      <c r="N16" s="53"/>
      <c r="O16" s="53"/>
      <c r="P16" s="53"/>
    </row>
    <row r="17" spans="2:16" s="1" customFormat="1" ht="15" customHeight="1">
      <c r="B17" s="75" t="s">
        <v>183</v>
      </c>
      <c r="D17" s="62">
        <f>'[2]dtaSettalt_ind_yr2'!D7</f>
        <v>20000</v>
      </c>
      <c r="E17" s="60"/>
      <c r="F17" s="62">
        <f>'[2]dtaSettalt_ind_yr2'!F7</f>
        <v>20000</v>
      </c>
      <c r="G17" s="13"/>
      <c r="H17" s="13"/>
      <c r="L17" s="70"/>
      <c r="M17" s="53"/>
      <c r="N17" s="53"/>
      <c r="O17" s="53"/>
      <c r="P17" s="53"/>
    </row>
    <row r="18" spans="2:16" s="1" customFormat="1" ht="15" customHeight="1">
      <c r="B18" s="75" t="s">
        <v>184</v>
      </c>
      <c r="D18" s="62">
        <f>'[2]dtaSettalt_ind_yr2'!D8</f>
        <v>26950</v>
      </c>
      <c r="E18" s="60"/>
      <c r="F18" s="62">
        <f>'[2]dtaSettalt_ind_yr2'!F8</f>
        <v>22000</v>
      </c>
      <c r="G18" s="13"/>
      <c r="H18" s="13"/>
      <c r="L18" s="70"/>
      <c r="M18" s="53"/>
      <c r="N18" s="53"/>
      <c r="O18" s="53"/>
      <c r="P18" s="53"/>
    </row>
    <row r="19" spans="2:16" s="1" customFormat="1" ht="15" customHeight="1">
      <c r="B19" s="75" t="s">
        <v>185</v>
      </c>
      <c r="D19" s="62">
        <f>'[2]dtaSettalt_ind_yr2'!D9</f>
        <v>0</v>
      </c>
      <c r="E19" s="60"/>
      <c r="F19" s="62">
        <f>'[2]dtaSettalt_ind_yr2'!F9</f>
        <v>0</v>
      </c>
      <c r="G19" s="13"/>
      <c r="H19" s="13"/>
      <c r="L19" s="70"/>
      <c r="M19" s="53"/>
      <c r="N19" s="53"/>
      <c r="O19" s="53"/>
      <c r="P19" s="53"/>
    </row>
    <row r="20" spans="2:16" s="1" customFormat="1" ht="15" customHeight="1">
      <c r="B20" s="75" t="s">
        <v>210</v>
      </c>
      <c r="D20" s="62">
        <f>'[2]dtaSettalt_ind_yr2'!D10</f>
        <v>0</v>
      </c>
      <c r="E20" s="60"/>
      <c r="F20" s="62">
        <f>'[2]dtaSettalt_ind_yr2'!F10</f>
        <v>0</v>
      </c>
      <c r="G20" s="13"/>
      <c r="H20" s="13"/>
      <c r="L20" s="70"/>
      <c r="M20" s="53"/>
      <c r="N20" s="53"/>
      <c r="O20" s="53"/>
      <c r="P20" s="53"/>
    </row>
    <row r="21" spans="2:16" s="1" customFormat="1" ht="15" customHeight="1">
      <c r="B21" s="75" t="s">
        <v>162</v>
      </c>
      <c r="D21" s="62">
        <f>'[2]dtaSettalt_ind_yr2'!D11</f>
        <v>0</v>
      </c>
      <c r="E21" s="63"/>
      <c r="F21" s="62">
        <f>'[2]dtaSettalt_ind_yr2'!F11</f>
        <v>0</v>
      </c>
      <c r="G21" s="23"/>
      <c r="H21" s="15"/>
      <c r="I21" s="11"/>
      <c r="J21" s="3"/>
      <c r="L21" s="72"/>
      <c r="M21" s="53"/>
      <c r="N21" s="53"/>
      <c r="O21" s="53"/>
      <c r="P21" s="53"/>
    </row>
    <row r="22" spans="2:16" s="1" customFormat="1" ht="6.75" customHeight="1">
      <c r="B22" s="75"/>
      <c r="D22" s="63"/>
      <c r="E22" s="63"/>
      <c r="F22" s="63"/>
      <c r="G22" s="23"/>
      <c r="H22" s="23"/>
      <c r="I22" s="11"/>
      <c r="J22" s="11"/>
      <c r="L22" s="71"/>
      <c r="M22" s="53"/>
      <c r="N22" s="53"/>
      <c r="O22" s="53"/>
      <c r="P22" s="53"/>
    </row>
    <row r="23" spans="2:16" s="1" customFormat="1" ht="15.75">
      <c r="B23" s="70" t="s">
        <v>216</v>
      </c>
      <c r="D23" s="68">
        <f>SUM(D17:D21)</f>
        <v>46950</v>
      </c>
      <c r="E23" s="69"/>
      <c r="F23" s="68">
        <f>SUM(F17:F21)</f>
        <v>42000</v>
      </c>
      <c r="G23" s="23"/>
      <c r="H23" s="36">
        <f>F23-D23</f>
        <v>-4950</v>
      </c>
      <c r="I23" s="11"/>
      <c r="J23" s="32">
        <f>H23/D23</f>
        <v>-0.10543130990415335</v>
      </c>
      <c r="L23" s="74"/>
      <c r="M23" s="53"/>
      <c r="N23" s="53"/>
      <c r="O23" s="53"/>
      <c r="P23" s="53"/>
    </row>
    <row r="24" spans="2:16" s="1" customFormat="1" ht="6.75" customHeight="1">
      <c r="B24" s="112"/>
      <c r="D24" s="63"/>
      <c r="E24" s="63"/>
      <c r="F24" s="63"/>
      <c r="G24" s="23"/>
      <c r="H24" s="23"/>
      <c r="I24" s="11"/>
      <c r="J24" s="11"/>
      <c r="L24" s="53"/>
      <c r="M24" s="53"/>
      <c r="N24" s="53"/>
      <c r="O24" s="53"/>
      <c r="P24" s="53"/>
    </row>
    <row r="25" spans="2:16" s="1" customFormat="1" ht="15.75">
      <c r="B25" s="70" t="s">
        <v>218</v>
      </c>
      <c r="D25" s="63"/>
      <c r="E25" s="63"/>
      <c r="F25" s="63"/>
      <c r="G25" s="23"/>
      <c r="H25" s="23"/>
      <c r="I25" s="11"/>
      <c r="J25" s="11"/>
      <c r="L25" s="70"/>
      <c r="M25" s="53"/>
      <c r="N25" s="53"/>
      <c r="O25" s="53"/>
      <c r="P25" s="53"/>
    </row>
    <row r="26" spans="2:16" s="1" customFormat="1" ht="15">
      <c r="B26" s="75" t="s">
        <v>219</v>
      </c>
      <c r="D26" s="62">
        <f>'[2]dtaSettalt_ind_yr2'!D16</f>
        <v>46967</v>
      </c>
      <c r="E26" s="63"/>
      <c r="F26" s="62">
        <f>'[2]dtaSettalt_ind_yr2'!F16</f>
        <v>43567</v>
      </c>
      <c r="G26" s="23"/>
      <c r="H26" s="23"/>
      <c r="I26" s="11"/>
      <c r="J26" s="11"/>
      <c r="L26" s="75"/>
      <c r="M26" s="53"/>
      <c r="N26" s="53"/>
      <c r="O26" s="53"/>
      <c r="P26" s="53"/>
    </row>
    <row r="27" spans="2:16" s="2" customFormat="1" ht="15">
      <c r="B27" s="75" t="s">
        <v>165</v>
      </c>
      <c r="D27" s="62">
        <f>'[2]dtaSettalt_ind_yr2'!D17</f>
        <v>0</v>
      </c>
      <c r="E27" s="63"/>
      <c r="F27" s="62">
        <f>'[2]dtaSettalt_ind_yr2'!F17</f>
        <v>0</v>
      </c>
      <c r="G27" s="64"/>
      <c r="H27" s="65"/>
      <c r="I27" s="21"/>
      <c r="J27" s="66"/>
      <c r="L27" s="71"/>
      <c r="M27" s="73"/>
      <c r="N27" s="73"/>
      <c r="O27" s="73"/>
      <c r="P27" s="73"/>
    </row>
    <row r="28" spans="2:16" s="1" customFormat="1" ht="15">
      <c r="B28" s="75" t="s">
        <v>163</v>
      </c>
      <c r="D28" s="62">
        <f>'[2]dtaSettalt_ind_yr2'!D18</f>
        <v>0</v>
      </c>
      <c r="E28" s="63"/>
      <c r="F28" s="62">
        <f>'[2]dtaSettalt_ind_yr2'!F18</f>
        <v>0</v>
      </c>
      <c r="G28" s="23"/>
      <c r="H28" s="23"/>
      <c r="I28" s="11"/>
      <c r="J28" s="11"/>
      <c r="L28" s="71"/>
      <c r="M28" s="53"/>
      <c r="N28" s="53"/>
      <c r="O28" s="53"/>
      <c r="P28" s="53"/>
    </row>
    <row r="29" spans="2:16" s="1" customFormat="1" ht="15">
      <c r="B29" s="75" t="s">
        <v>166</v>
      </c>
      <c r="D29" s="62">
        <f>'[2]dtaSettalt_ind_yr2'!D19</f>
        <v>60400</v>
      </c>
      <c r="E29" s="63"/>
      <c r="F29" s="62">
        <f>'[2]dtaSettalt_ind_yr2'!F19</f>
        <v>60400</v>
      </c>
      <c r="G29" s="23"/>
      <c r="H29" s="23"/>
      <c r="I29" s="11"/>
      <c r="J29" s="11"/>
      <c r="L29" s="71"/>
      <c r="M29" s="53"/>
      <c r="N29" s="53"/>
      <c r="O29" s="53"/>
      <c r="P29" s="53"/>
    </row>
    <row r="30" spans="2:16" s="1" customFormat="1" ht="15">
      <c r="B30" s="75" t="s">
        <v>167</v>
      </c>
      <c r="D30" s="62">
        <f>'[2]dtaSettalt_ind_yr2'!D20</f>
        <v>8029</v>
      </c>
      <c r="E30" s="63"/>
      <c r="F30" s="62">
        <f>'[2]dtaSettalt_ind_yr2'!F20</f>
        <v>11537</v>
      </c>
      <c r="G30" s="23"/>
      <c r="H30" s="15"/>
      <c r="I30" s="11"/>
      <c r="J30" s="3"/>
      <c r="L30" s="71"/>
      <c r="M30" s="53"/>
      <c r="N30" s="53"/>
      <c r="O30" s="53"/>
      <c r="P30" s="53"/>
    </row>
    <row r="31" spans="2:16" s="1" customFormat="1" ht="6.75" customHeight="1">
      <c r="B31" s="75"/>
      <c r="D31" s="63"/>
      <c r="E31" s="63"/>
      <c r="F31" s="63"/>
      <c r="G31" s="23"/>
      <c r="H31" s="23"/>
      <c r="I31" s="11"/>
      <c r="J31" s="11"/>
      <c r="L31" s="71"/>
      <c r="M31" s="53"/>
      <c r="N31" s="53"/>
      <c r="O31" s="53"/>
      <c r="P31" s="53"/>
    </row>
    <row r="32" spans="2:16" s="1" customFormat="1" ht="15.75">
      <c r="B32" s="70" t="s">
        <v>216</v>
      </c>
      <c r="D32" s="68">
        <f>SUM(D26:D30)</f>
        <v>115396</v>
      </c>
      <c r="E32" s="69"/>
      <c r="F32" s="68">
        <f>SUM(F26:F30)</f>
        <v>115504</v>
      </c>
      <c r="G32" s="23"/>
      <c r="H32" s="36">
        <f>F32-D32</f>
        <v>108</v>
      </c>
      <c r="I32" s="11"/>
      <c r="J32" s="32">
        <f>H32/D32</f>
        <v>0.000935907657111165</v>
      </c>
      <c r="L32" s="74"/>
      <c r="M32" s="53"/>
      <c r="N32" s="53"/>
      <c r="O32" s="53"/>
      <c r="P32" s="53"/>
    </row>
    <row r="33" spans="2:16" s="1" customFormat="1" ht="6.75" customHeight="1">
      <c r="B33" s="75"/>
      <c r="D33" s="63"/>
      <c r="E33" s="63"/>
      <c r="F33" s="63"/>
      <c r="G33" s="23"/>
      <c r="H33" s="23"/>
      <c r="I33" s="11"/>
      <c r="J33" s="11"/>
      <c r="L33" s="53"/>
      <c r="M33" s="53"/>
      <c r="N33" s="53"/>
      <c r="O33" s="53"/>
      <c r="P33" s="53"/>
    </row>
    <row r="34" spans="2:16" s="2" customFormat="1" ht="15.75">
      <c r="B34" s="70" t="s">
        <v>220</v>
      </c>
      <c r="D34" s="63"/>
      <c r="E34" s="63"/>
      <c r="F34" s="63"/>
      <c r="G34" s="64"/>
      <c r="H34" s="65"/>
      <c r="I34" s="21"/>
      <c r="J34" s="66"/>
      <c r="L34" s="74"/>
      <c r="M34" s="73"/>
      <c r="N34" s="73"/>
      <c r="O34" s="73"/>
      <c r="P34" s="73"/>
    </row>
    <row r="35" spans="2:16" s="1" customFormat="1" ht="15">
      <c r="B35" s="75" t="s">
        <v>161</v>
      </c>
      <c r="D35" s="62">
        <f>'[2]dtaSettalt_ind_yr2'!D24</f>
        <v>0</v>
      </c>
      <c r="E35" s="63"/>
      <c r="F35" s="62">
        <f>'[2]dtaSettalt_ind_yr2'!F24</f>
        <v>0</v>
      </c>
      <c r="G35" s="23"/>
      <c r="H35" s="23"/>
      <c r="I35" s="11"/>
      <c r="J35" s="11"/>
      <c r="L35" s="71"/>
      <c r="M35" s="53"/>
      <c r="N35" s="53"/>
      <c r="O35" s="53"/>
      <c r="P35" s="53"/>
    </row>
    <row r="36" spans="2:16" s="1" customFormat="1" ht="15">
      <c r="B36" s="75" t="s">
        <v>162</v>
      </c>
      <c r="D36" s="62">
        <f>'[2]dtaSettalt_ind_yr2'!D25</f>
        <v>0</v>
      </c>
      <c r="E36" s="63"/>
      <c r="F36" s="62">
        <f>'[2]dtaSettalt_ind_yr2'!F25</f>
        <v>0</v>
      </c>
      <c r="G36" s="23"/>
      <c r="H36" s="15"/>
      <c r="I36" s="11"/>
      <c r="J36" s="3"/>
      <c r="L36" s="76"/>
      <c r="M36" s="53"/>
      <c r="N36" s="53"/>
      <c r="O36" s="53"/>
      <c r="P36" s="53"/>
    </row>
    <row r="37" spans="2:16" s="1" customFormat="1" ht="6.75" customHeight="1">
      <c r="B37" s="75"/>
      <c r="D37" s="63"/>
      <c r="E37" s="63"/>
      <c r="F37" s="63"/>
      <c r="G37" s="23"/>
      <c r="H37" s="23"/>
      <c r="I37" s="11"/>
      <c r="J37" s="11"/>
      <c r="L37" s="76"/>
      <c r="M37" s="53"/>
      <c r="N37" s="53"/>
      <c r="O37" s="53"/>
      <c r="P37" s="53"/>
    </row>
    <row r="38" spans="2:16" s="1" customFormat="1" ht="15.75">
      <c r="B38" s="70" t="s">
        <v>216</v>
      </c>
      <c r="D38" s="68">
        <f>SUM(D35:D36)</f>
        <v>0</v>
      </c>
      <c r="E38" s="69"/>
      <c r="F38" s="68">
        <f>SUM(F35:F36)</f>
        <v>0</v>
      </c>
      <c r="G38" s="23"/>
      <c r="H38" s="36">
        <f>F38-D38</f>
        <v>0</v>
      </c>
      <c r="I38" s="11"/>
      <c r="J38" s="32" t="e">
        <f>H38/D38</f>
        <v>#DIV/0!</v>
      </c>
      <c r="L38" s="56"/>
      <c r="M38" s="53"/>
      <c r="N38" s="53"/>
      <c r="O38" s="53"/>
      <c r="P38" s="53"/>
    </row>
    <row r="39" spans="2:16" s="1" customFormat="1" ht="6.75" customHeight="1">
      <c r="B39" s="75"/>
      <c r="D39" s="63"/>
      <c r="E39" s="63"/>
      <c r="F39" s="63"/>
      <c r="G39" s="23"/>
      <c r="H39" s="23"/>
      <c r="I39" s="11"/>
      <c r="J39" s="11"/>
      <c r="L39" s="53"/>
      <c r="M39" s="53"/>
      <c r="N39" s="53"/>
      <c r="O39" s="53"/>
      <c r="P39" s="53"/>
    </row>
    <row r="40" spans="2:16" s="1" customFormat="1" ht="15.75">
      <c r="B40" s="70" t="s">
        <v>221</v>
      </c>
      <c r="D40" s="63"/>
      <c r="E40" s="63"/>
      <c r="F40" s="63"/>
      <c r="G40" s="23"/>
      <c r="H40" s="23"/>
      <c r="I40" s="11"/>
      <c r="J40" s="11"/>
      <c r="L40" s="77"/>
      <c r="M40" s="53"/>
      <c r="N40" s="53"/>
      <c r="O40" s="53"/>
      <c r="P40" s="53"/>
    </row>
    <row r="41" spans="2:16" s="1" customFormat="1" ht="15">
      <c r="B41" s="75" t="s">
        <v>168</v>
      </c>
      <c r="D41" s="62">
        <f>'[2]dtaSettalt_ind_yr2'!D29</f>
        <v>0</v>
      </c>
      <c r="E41" s="63"/>
      <c r="F41" s="62">
        <f>'[2]dtaSettalt_ind_yr2'!F29</f>
        <v>0</v>
      </c>
      <c r="G41" s="23"/>
      <c r="H41" s="23"/>
      <c r="I41" s="11"/>
      <c r="J41" s="11"/>
      <c r="L41" s="71"/>
      <c r="M41" s="53"/>
      <c r="N41" s="53"/>
      <c r="O41" s="53"/>
      <c r="P41" s="53"/>
    </row>
    <row r="42" spans="2:16" s="1" customFormat="1" ht="15">
      <c r="B42" s="75" t="s">
        <v>169</v>
      </c>
      <c r="D42" s="62">
        <f>'[2]dtaSettalt_ind_yr2'!D30</f>
        <v>5072</v>
      </c>
      <c r="E42" s="63"/>
      <c r="F42" s="62">
        <f>'[2]dtaSettalt_ind_yr2'!F30</f>
        <v>5072</v>
      </c>
      <c r="G42" s="23"/>
      <c r="H42" s="23"/>
      <c r="I42" s="11"/>
      <c r="J42" s="11"/>
      <c r="L42" s="71"/>
      <c r="M42" s="53"/>
      <c r="N42" s="53"/>
      <c r="O42" s="53"/>
      <c r="P42" s="53"/>
    </row>
    <row r="43" spans="2:16" s="1" customFormat="1" ht="15">
      <c r="B43" s="75" t="s">
        <v>170</v>
      </c>
      <c r="D43" s="62">
        <f>'[2]dtaSettalt_ind_yr2'!D31</f>
        <v>4691</v>
      </c>
      <c r="E43" s="63"/>
      <c r="F43" s="62">
        <f>'[2]dtaSettalt_ind_yr2'!F31</f>
        <v>4691</v>
      </c>
      <c r="G43" s="23"/>
      <c r="H43" s="23"/>
      <c r="I43" s="11"/>
      <c r="J43" s="11"/>
      <c r="L43" s="71"/>
      <c r="M43" s="53"/>
      <c r="N43" s="53"/>
      <c r="O43" s="53"/>
      <c r="P43" s="53"/>
    </row>
    <row r="44" spans="2:16" s="1" customFormat="1" ht="15">
      <c r="B44" s="75" t="s">
        <v>171</v>
      </c>
      <c r="D44" s="62">
        <f>'[2]dtaSettalt_ind_yr2'!D32</f>
        <v>9763</v>
      </c>
      <c r="E44" s="63"/>
      <c r="F44" s="62">
        <f>'[2]dtaSettalt_ind_yr2'!F32</f>
        <v>9763</v>
      </c>
      <c r="G44" s="23"/>
      <c r="H44" s="15"/>
      <c r="I44" s="11"/>
      <c r="J44" s="3"/>
      <c r="L44" s="71"/>
      <c r="M44" s="53"/>
      <c r="N44" s="53"/>
      <c r="O44" s="53"/>
      <c r="P44" s="53"/>
    </row>
    <row r="45" spans="2:16" s="1" customFormat="1" ht="6.75" customHeight="1">
      <c r="B45" s="75"/>
      <c r="D45" s="63"/>
      <c r="E45" s="63"/>
      <c r="F45" s="63"/>
      <c r="G45" s="23"/>
      <c r="H45" s="23"/>
      <c r="I45" s="11"/>
      <c r="J45" s="11"/>
      <c r="L45" s="71"/>
      <c r="M45" s="53"/>
      <c r="N45" s="53"/>
      <c r="O45" s="53"/>
      <c r="P45" s="53"/>
    </row>
    <row r="46" spans="2:16" s="1" customFormat="1" ht="15.75">
      <c r="B46" s="70" t="s">
        <v>216</v>
      </c>
      <c r="D46" s="68">
        <f>SUM(D41:D44)</f>
        <v>19526</v>
      </c>
      <c r="E46" s="69"/>
      <c r="F46" s="68">
        <f>SUM(F41:F44)</f>
        <v>19526</v>
      </c>
      <c r="G46" s="23"/>
      <c r="H46" s="36">
        <f>F46-D46</f>
        <v>0</v>
      </c>
      <c r="I46" s="11"/>
      <c r="J46" s="32">
        <f>H46/D46</f>
        <v>0</v>
      </c>
      <c r="L46" s="74"/>
      <c r="M46" s="53"/>
      <c r="N46" s="53"/>
      <c r="O46" s="53"/>
      <c r="P46" s="53"/>
    </row>
    <row r="47" spans="2:16" s="1" customFormat="1" ht="6.75" customHeight="1">
      <c r="B47" s="75"/>
      <c r="D47" s="63"/>
      <c r="E47" s="63"/>
      <c r="F47" s="63"/>
      <c r="G47" s="23"/>
      <c r="H47" s="23"/>
      <c r="I47" s="11"/>
      <c r="J47" s="11"/>
      <c r="L47" s="53"/>
      <c r="M47" s="53"/>
      <c r="N47" s="53"/>
      <c r="O47" s="53"/>
      <c r="P47" s="53"/>
    </row>
    <row r="48" spans="2:16" s="1" customFormat="1" ht="15.75">
      <c r="B48" s="70" t="s">
        <v>222</v>
      </c>
      <c r="D48" s="63"/>
      <c r="E48" s="63"/>
      <c r="F48" s="63"/>
      <c r="G48" s="23"/>
      <c r="H48" s="23"/>
      <c r="I48" s="11"/>
      <c r="J48" s="11"/>
      <c r="L48" s="77"/>
      <c r="M48" s="53"/>
      <c r="N48" s="53"/>
      <c r="O48" s="53"/>
      <c r="P48" s="53"/>
    </row>
    <row r="49" spans="2:16" s="2" customFormat="1" ht="15">
      <c r="B49" s="75" t="s">
        <v>223</v>
      </c>
      <c r="D49" s="62">
        <f>'[2]dtaSettalt_ind_yr2'!D36</f>
        <v>4195</v>
      </c>
      <c r="E49" s="63"/>
      <c r="F49" s="62">
        <f>'[2]dtaSettalt_ind_yr2'!F36</f>
        <v>6195</v>
      </c>
      <c r="G49" s="64"/>
      <c r="H49" s="65"/>
      <c r="I49" s="21"/>
      <c r="J49" s="66"/>
      <c r="L49" s="75"/>
      <c r="M49" s="73"/>
      <c r="N49" s="73"/>
      <c r="O49" s="73"/>
      <c r="P49" s="73"/>
    </row>
    <row r="50" spans="2:16" s="1" customFormat="1" ht="15">
      <c r="B50" s="75" t="s">
        <v>162</v>
      </c>
      <c r="D50" s="62">
        <f>'[2]dtaSettalt_ind_yr2'!D37</f>
        <v>12000</v>
      </c>
      <c r="E50" s="63"/>
      <c r="F50" s="62">
        <f>'[2]dtaSettalt_ind_yr2'!F37</f>
        <v>12000</v>
      </c>
      <c r="G50" s="23"/>
      <c r="H50" s="15"/>
      <c r="I50" s="11"/>
      <c r="J50" s="3"/>
      <c r="L50" s="76"/>
      <c r="M50" s="53"/>
      <c r="N50" s="53"/>
      <c r="O50" s="53"/>
      <c r="P50" s="53"/>
    </row>
    <row r="51" spans="2:16" s="1" customFormat="1" ht="6.75" customHeight="1">
      <c r="B51" s="75"/>
      <c r="D51" s="63"/>
      <c r="E51" s="63"/>
      <c r="F51" s="63"/>
      <c r="G51" s="23"/>
      <c r="H51" s="23"/>
      <c r="I51" s="11"/>
      <c r="J51" s="11"/>
      <c r="L51" s="76"/>
      <c r="M51" s="53"/>
      <c r="N51" s="53"/>
      <c r="O51" s="53"/>
      <c r="P51" s="53"/>
    </row>
    <row r="52" spans="2:16" s="1" customFormat="1" ht="15.75">
      <c r="B52" s="70" t="s">
        <v>216</v>
      </c>
      <c r="D52" s="68">
        <f>SUM(D49:D50)</f>
        <v>16195</v>
      </c>
      <c r="E52" s="69"/>
      <c r="F52" s="68">
        <f>SUM(F49:F50)</f>
        <v>18195</v>
      </c>
      <c r="G52" s="23"/>
      <c r="H52" s="36">
        <f>F52-D52</f>
        <v>2000</v>
      </c>
      <c r="I52" s="11"/>
      <c r="J52" s="32">
        <f>H52/D52</f>
        <v>0.1234949058351343</v>
      </c>
      <c r="L52" s="74"/>
      <c r="M52" s="53"/>
      <c r="N52" s="53"/>
      <c r="O52" s="53"/>
      <c r="P52" s="53"/>
    </row>
    <row r="53" spans="2:16" s="1" customFormat="1" ht="6.75" customHeight="1">
      <c r="B53" s="75"/>
      <c r="D53" s="63"/>
      <c r="E53" s="63"/>
      <c r="F53" s="63"/>
      <c r="G53" s="23"/>
      <c r="H53" s="23"/>
      <c r="I53" s="11"/>
      <c r="J53" s="11"/>
      <c r="L53" s="53"/>
      <c r="M53" s="53"/>
      <c r="N53" s="53"/>
      <c r="O53" s="53"/>
      <c r="P53" s="53"/>
    </row>
    <row r="54" spans="2:16" s="1" customFormat="1" ht="15.75">
      <c r="B54" s="70" t="s">
        <v>224</v>
      </c>
      <c r="D54" s="63"/>
      <c r="E54" s="63"/>
      <c r="F54" s="63"/>
      <c r="G54" s="23"/>
      <c r="H54" s="23"/>
      <c r="I54" s="11"/>
      <c r="J54" s="11"/>
      <c r="L54" s="70"/>
      <c r="M54" s="53"/>
      <c r="N54" s="53"/>
      <c r="O54" s="53"/>
      <c r="P54" s="53"/>
    </row>
    <row r="55" spans="2:16" s="1" customFormat="1" ht="15">
      <c r="B55" s="75" t="s">
        <v>172</v>
      </c>
      <c r="D55" s="67">
        <f>'[2]dtaSettalt_ind_yr2'!D41</f>
        <v>0</v>
      </c>
      <c r="E55" s="63"/>
      <c r="F55" s="67">
        <f>'[2]dtaSettalt_ind_yr2'!F41</f>
        <v>0</v>
      </c>
      <c r="G55" s="23"/>
      <c r="H55" s="15"/>
      <c r="I55" s="11"/>
      <c r="J55" s="3"/>
      <c r="L55" s="78"/>
      <c r="M55" s="53"/>
      <c r="N55" s="53"/>
      <c r="O55" s="53"/>
      <c r="P55" s="53"/>
    </row>
    <row r="56" spans="2:16" s="1" customFormat="1" ht="6.75" customHeight="1">
      <c r="B56" s="75"/>
      <c r="D56" s="63"/>
      <c r="E56" s="63"/>
      <c r="F56" s="63"/>
      <c r="G56" s="23"/>
      <c r="H56" s="23"/>
      <c r="I56" s="11"/>
      <c r="J56" s="11"/>
      <c r="L56" s="78"/>
      <c r="M56" s="53"/>
      <c r="N56" s="53"/>
      <c r="O56" s="53"/>
      <c r="P56" s="53"/>
    </row>
    <row r="57" spans="2:16" s="1" customFormat="1" ht="15.75">
      <c r="B57" s="70" t="s">
        <v>216</v>
      </c>
      <c r="D57" s="68">
        <f>SUM(D55)</f>
        <v>0</v>
      </c>
      <c r="E57" s="69"/>
      <c r="F57" s="68">
        <f>SUM(F55)</f>
        <v>0</v>
      </c>
      <c r="G57" s="23"/>
      <c r="H57" s="36">
        <f>F57-D57</f>
        <v>0</v>
      </c>
      <c r="I57" s="11"/>
      <c r="J57" s="32" t="e">
        <f>H57/D57</f>
        <v>#DIV/0!</v>
      </c>
      <c r="L57" s="74"/>
      <c r="M57" s="53"/>
      <c r="N57" s="53"/>
      <c r="O57" s="53"/>
      <c r="P57" s="53"/>
    </row>
    <row r="58" spans="2:16" s="1" customFormat="1" ht="6.75" customHeight="1">
      <c r="B58" s="75"/>
      <c r="D58" s="63"/>
      <c r="E58" s="63"/>
      <c r="F58" s="63"/>
      <c r="G58" s="23"/>
      <c r="H58" s="23"/>
      <c r="I58" s="11"/>
      <c r="J58" s="11"/>
      <c r="L58" s="53"/>
      <c r="M58" s="53"/>
      <c r="N58" s="53"/>
      <c r="O58" s="53"/>
      <c r="P58" s="53"/>
    </row>
    <row r="59" spans="2:16" s="1" customFormat="1" ht="15.75">
      <c r="B59" s="113" t="s">
        <v>164</v>
      </c>
      <c r="C59" s="3"/>
      <c r="D59" s="68">
        <f>D23+D32+D38+D46+D52+D57</f>
        <v>198067</v>
      </c>
      <c r="E59" s="68"/>
      <c r="F59" s="68">
        <f>F23+F32+F38+F46+F52+F57</f>
        <v>195225</v>
      </c>
      <c r="G59" s="14"/>
      <c r="H59" s="36">
        <f>F59-D59</f>
        <v>-2842</v>
      </c>
      <c r="I59" s="3"/>
      <c r="J59" s="32">
        <f>H59/D59</f>
        <v>-0.014348679992123877</v>
      </c>
      <c r="L59" s="53"/>
      <c r="M59" s="53"/>
      <c r="N59" s="53"/>
      <c r="O59" s="53"/>
      <c r="P59" s="53"/>
    </row>
    <row r="60" spans="2:16" s="1" customFormat="1" ht="15">
      <c r="B60" s="61"/>
      <c r="D60" s="63"/>
      <c r="E60" s="60"/>
      <c r="F60" s="63"/>
      <c r="G60" s="13"/>
      <c r="H60" s="23"/>
      <c r="J60" s="11"/>
      <c r="L60" s="53"/>
      <c r="M60" s="53"/>
      <c r="N60" s="53"/>
      <c r="O60" s="53"/>
      <c r="P60" s="53"/>
    </row>
    <row r="61" spans="1:10" s="84" customFormat="1" ht="14.25">
      <c r="A61" s="79"/>
      <c r="B61" s="80" t="s">
        <v>176</v>
      </c>
      <c r="C61" s="81"/>
      <c r="D61" s="82"/>
      <c r="E61" s="82"/>
      <c r="F61" s="82"/>
      <c r="G61" s="82"/>
      <c r="H61" s="82"/>
      <c r="I61" s="82"/>
      <c r="J61" s="83"/>
    </row>
    <row r="62" spans="1:10" s="84" customFormat="1" ht="46.5" customHeight="1">
      <c r="A62" s="85"/>
      <c r="B62" s="213" t="s">
        <v>177</v>
      </c>
      <c r="C62" s="214"/>
      <c r="D62" s="214"/>
      <c r="E62" s="214"/>
      <c r="F62" s="214"/>
      <c r="G62" s="214"/>
      <c r="H62" s="214"/>
      <c r="I62" s="214"/>
      <c r="J62" s="214"/>
    </row>
    <row r="63" spans="1:10" s="84" customFormat="1" ht="31.5" customHeight="1">
      <c r="A63" s="85"/>
      <c r="B63" s="213" t="s">
        <v>178</v>
      </c>
      <c r="C63" s="214"/>
      <c r="D63" s="214"/>
      <c r="E63" s="214"/>
      <c r="F63" s="214"/>
      <c r="G63" s="214"/>
      <c r="H63" s="214"/>
      <c r="I63" s="214"/>
      <c r="J63" s="214"/>
    </row>
    <row r="64" spans="1:10" s="84" customFormat="1" ht="34.5" customHeight="1">
      <c r="A64" s="79"/>
      <c r="B64" s="215" t="s">
        <v>179</v>
      </c>
      <c r="C64" s="214"/>
      <c r="D64" s="214"/>
      <c r="E64" s="214"/>
      <c r="F64" s="214"/>
      <c r="G64" s="214"/>
      <c r="H64" s="214"/>
      <c r="I64" s="214"/>
      <c r="J64" s="214"/>
    </row>
    <row r="65" spans="1:10" s="84" customFormat="1" ht="49.5" customHeight="1">
      <c r="A65" s="79"/>
      <c r="B65" s="215" t="s">
        <v>180</v>
      </c>
      <c r="C65" s="214"/>
      <c r="D65" s="214"/>
      <c r="E65" s="214"/>
      <c r="F65" s="214"/>
      <c r="G65" s="214"/>
      <c r="H65" s="214"/>
      <c r="I65" s="214"/>
      <c r="J65" s="214"/>
    </row>
    <row r="66" spans="1:10" s="84" customFormat="1" ht="16.5">
      <c r="A66" s="79"/>
      <c r="B66" s="86" t="s">
        <v>175</v>
      </c>
      <c r="D66" s="87"/>
      <c r="E66" s="87"/>
      <c r="F66" s="87"/>
      <c r="G66" s="87"/>
      <c r="H66" s="87"/>
      <c r="I66" s="87"/>
      <c r="J66" s="88"/>
    </row>
  </sheetData>
  <sheetProtection/>
  <mergeCells count="4">
    <mergeCell ref="B62:J62"/>
    <mergeCell ref="B63:J63"/>
    <mergeCell ref="B64:J64"/>
    <mergeCell ref="B65:J65"/>
  </mergeCells>
  <printOptions/>
  <pageMargins left="0.75" right="0.75" top="0.85" bottom="0.56" header="0.5" footer="0.3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edwardss5</dc:creator>
  <cp:keywords/>
  <dc:description/>
  <cp:lastModifiedBy>Simon Edwards</cp:lastModifiedBy>
  <cp:lastPrinted>2014-12-05T11:18:20Z</cp:lastPrinted>
  <dcterms:created xsi:type="dcterms:W3CDTF">2010-10-15T11:12:03Z</dcterms:created>
  <dcterms:modified xsi:type="dcterms:W3CDTF">2014-12-16T09:23:51Z</dcterms:modified>
  <cp:category/>
  <cp:version/>
  <cp:contentType/>
  <cp:contentStatus/>
</cp:coreProperties>
</file>