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720" windowWidth="24435" windowHeight="11505"/>
  </bookViews>
  <sheets>
    <sheet name="Read Me" sheetId="1" r:id="rId1"/>
    <sheet name="Non-Res" sheetId="3" r:id="rId2"/>
    <sheet name="TM46" sheetId="2" state="hidden" r:id="rId3"/>
  </sheets>
  <externalReferences>
    <externalReference r:id="rId4"/>
  </externalReferences>
  <definedNames>
    <definedName name="DD_adjustment">'[1]Constants, lookups &amp; lists'!$F$4</definedName>
    <definedName name="gas_eff">'[1]Constants, lookups &amp; lists'!$C$3</definedName>
    <definedName name="_xlnm.Print_Area" localSheetId="1">'Non-Res'!$A$1:$M$48</definedName>
    <definedName name="_xlnm.Print_Area" localSheetId="0">'Read Me'!$A$1:$G$42</definedName>
    <definedName name="use_class">'TM46'!$L$5:$O$15</definedName>
  </definedNames>
  <calcPr calcId="145621" calcMode="autoNoTable"/>
</workbook>
</file>

<file path=xl/calcChain.xml><?xml version="1.0" encoding="utf-8"?>
<calcChain xmlns="http://schemas.openxmlformats.org/spreadsheetml/2006/main">
  <c r="L17" i="3" l="1"/>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16" i="3"/>
  <c r="L13" i="3" l="1"/>
  <c r="L15" i="3"/>
  <c r="K13" i="3"/>
  <c r="K15" i="3"/>
  <c r="L46" i="3" l="1"/>
  <c r="K46" i="3"/>
  <c r="I5" i="2" l="1"/>
  <c r="H6" i="2"/>
  <c r="H7" i="2"/>
  <c r="H8" i="2"/>
  <c r="H9" i="2"/>
  <c r="I9" i="2" s="1"/>
  <c r="H10" i="2"/>
  <c r="H11" i="2"/>
  <c r="H12" i="2"/>
  <c r="H13" i="2"/>
  <c r="H14" i="2"/>
  <c r="H15" i="2"/>
  <c r="H16" i="2"/>
  <c r="H17" i="2"/>
  <c r="H18" i="2"/>
  <c r="H19" i="2"/>
  <c r="H20" i="2"/>
  <c r="H21" i="2"/>
  <c r="H22" i="2"/>
  <c r="H23" i="2"/>
  <c r="H24" i="2"/>
  <c r="H25" i="2"/>
  <c r="H26" i="2"/>
  <c r="H27" i="2"/>
  <c r="H28" i="2"/>
  <c r="H29" i="2"/>
  <c r="H30" i="2"/>
  <c r="H31" i="2"/>
  <c r="H32" i="2"/>
  <c r="H33" i="2"/>
  <c r="H5" i="2"/>
  <c r="I32" i="2"/>
  <c r="I30" i="2"/>
  <c r="I28" i="2"/>
  <c r="I26" i="2"/>
  <c r="I24" i="2"/>
  <c r="N15" i="2" s="1"/>
  <c r="I22" i="2"/>
  <c r="I20" i="2"/>
  <c r="I18" i="2"/>
  <c r="I16" i="2"/>
  <c r="O15" i="2"/>
  <c r="O14" i="2"/>
  <c r="O13" i="2"/>
  <c r="O11" i="2"/>
  <c r="O10" i="2"/>
  <c r="O9" i="2"/>
  <c r="O8" i="2"/>
  <c r="O7" i="2"/>
  <c r="I6" i="2"/>
  <c r="O5" i="2"/>
  <c r="O6" i="2" s="1"/>
  <c r="O12" i="2" l="1"/>
  <c r="I7" i="2"/>
  <c r="I11" i="2"/>
  <c r="I14" i="2"/>
  <c r="N10" i="2" s="1"/>
  <c r="I17" i="2"/>
  <c r="I19" i="2"/>
  <c r="I21" i="2"/>
  <c r="N14" i="2" s="1"/>
  <c r="I23" i="2"/>
  <c r="I25" i="2"/>
  <c r="I27" i="2"/>
  <c r="I29" i="2"/>
  <c r="I31" i="2"/>
  <c r="N8" i="2" s="1"/>
  <c r="I33" i="2"/>
  <c r="N7" i="2"/>
  <c r="I8" i="2"/>
  <c r="I12" i="2"/>
  <c r="I15" i="2"/>
  <c r="I10" i="2"/>
  <c r="I13" i="2"/>
  <c r="N9" i="2" s="1"/>
  <c r="N5" i="2" l="1"/>
  <c r="N6" i="2" s="1"/>
  <c r="N13" i="2"/>
  <c r="N11" i="2"/>
  <c r="N12" i="2" s="1"/>
</calcChain>
</file>

<file path=xl/sharedStrings.xml><?xml version="1.0" encoding="utf-8"?>
<sst xmlns="http://schemas.openxmlformats.org/spreadsheetml/2006/main" count="216" uniqueCount="125">
  <si>
    <t>Index:</t>
  </si>
  <si>
    <t>Sheet Title:</t>
  </si>
  <si>
    <t>Sheet Contents:</t>
  </si>
  <si>
    <t>Notes:</t>
  </si>
  <si>
    <t>Note A:</t>
  </si>
  <si>
    <t xml:space="preserve">Note B: </t>
  </si>
  <si>
    <t>Non-residential energy use</t>
  </si>
  <si>
    <t>Category</t>
  </si>
  <si>
    <t>Type Classification</t>
  </si>
  <si>
    <t>Name</t>
  </si>
  <si>
    <t>Fossil-thermal (kWh/m2)</t>
  </si>
  <si>
    <t>Total demand (kWh/m2)</t>
  </si>
  <si>
    <t>Total demand (MWh/m2)</t>
  </si>
  <si>
    <t>Elec (kWh/m2)</t>
  </si>
  <si>
    <t>Planning Class</t>
  </si>
  <si>
    <t>Heat adjusted benchmark (MWh/m2/yr)</t>
  </si>
  <si>
    <t>Elec adjusted benchmark (kWh/m2/yr)</t>
  </si>
  <si>
    <t>office</t>
  </si>
  <si>
    <t>General office</t>
  </si>
  <si>
    <t>Retail</t>
  </si>
  <si>
    <t>A1</t>
  </si>
  <si>
    <t>High street agency</t>
  </si>
  <si>
    <t>Restaurant</t>
  </si>
  <si>
    <t>A3 (A1/A3)</t>
  </si>
  <si>
    <t>General retail</t>
  </si>
  <si>
    <t>Office</t>
  </si>
  <si>
    <t>B1</t>
  </si>
  <si>
    <t>Large non-food shop</t>
  </si>
  <si>
    <t>Workshop</t>
  </si>
  <si>
    <t>B1c/B2/B8</t>
  </si>
  <si>
    <t>Small food store</t>
  </si>
  <si>
    <t>Hotel</t>
  </si>
  <si>
    <t>C1</t>
  </si>
  <si>
    <t>Large food store</t>
  </si>
  <si>
    <t>Public buildings, Cultural</t>
  </si>
  <si>
    <t>D1</t>
  </si>
  <si>
    <t>Leisure, entertainment, sports</t>
  </si>
  <si>
    <t>D2</t>
  </si>
  <si>
    <t>leisure, entertainment, sports</t>
  </si>
  <si>
    <t>Bar, pub, club</t>
  </si>
  <si>
    <t>Leisure</t>
  </si>
  <si>
    <t>D1/D2</t>
  </si>
  <si>
    <t>hotel</t>
  </si>
  <si>
    <t xml:space="preserve">Mixed </t>
  </si>
  <si>
    <t>Sui Generis</t>
  </si>
  <si>
    <t>public buildings, cultural</t>
  </si>
  <si>
    <t>Cultural activities</t>
  </si>
  <si>
    <t>Schools</t>
  </si>
  <si>
    <t>Entertainment halls</t>
  </si>
  <si>
    <t>Hospitals</t>
  </si>
  <si>
    <t>Swimming pool centre</t>
  </si>
  <si>
    <t>Fitness and health centre</t>
  </si>
  <si>
    <t>Dry sports and leisure facility</t>
  </si>
  <si>
    <t>sui generis</t>
  </si>
  <si>
    <t>Covered car park</t>
  </si>
  <si>
    <t>Public buildings with light usage</t>
  </si>
  <si>
    <t>schools</t>
  </si>
  <si>
    <t>School and seasonal public buildings</t>
  </si>
  <si>
    <t>University campus</t>
  </si>
  <si>
    <t>hospitals</t>
  </si>
  <si>
    <t>Clinic</t>
  </si>
  <si>
    <t>Hospital</t>
  </si>
  <si>
    <t>residential</t>
  </si>
  <si>
    <t>Long term residential</t>
  </si>
  <si>
    <t>General accommodation</t>
  </si>
  <si>
    <t>Emergency services</t>
  </si>
  <si>
    <t>Laboratory or operating theatre</t>
  </si>
  <si>
    <t>Public waiting or circulation</t>
  </si>
  <si>
    <t>Terminal</t>
  </si>
  <si>
    <t>workshop</t>
  </si>
  <si>
    <t>Storage facility</t>
  </si>
  <si>
    <t>Cold storage</t>
  </si>
  <si>
    <t>System Efficiency</t>
  </si>
  <si>
    <t>Building Name</t>
  </si>
  <si>
    <t>Building Address</t>
  </si>
  <si>
    <t>Please Select</t>
  </si>
  <si>
    <t>Example Name</t>
  </si>
  <si>
    <t>Building Reference Number</t>
  </si>
  <si>
    <t>Example Ref.001</t>
  </si>
  <si>
    <t>Example Address</t>
  </si>
  <si>
    <t>Heat Demand Benchmark [kWh/yr]</t>
  </si>
  <si>
    <t>Electricity Consumption Benchmark [kWh/yr]</t>
  </si>
  <si>
    <t>TOTAL</t>
  </si>
  <si>
    <t>Populate the table below to ascertain an indicative heat demand and electricity consumption for each building analysed.</t>
  </si>
  <si>
    <t>Input</t>
  </si>
  <si>
    <t>Cell requiring data input.</t>
  </si>
  <si>
    <t>Information</t>
  </si>
  <si>
    <t>Cell used in calculating output - displayed for information only.</t>
  </si>
  <si>
    <t>Output</t>
  </si>
  <si>
    <t>Result cell.</t>
  </si>
  <si>
    <t>See Note A</t>
  </si>
  <si>
    <t>See Note B</t>
  </si>
  <si>
    <t>The Building Reference Number can be either a figure chosen for the purposes of this exercise or taken from earlier data (e.g. LLPG).</t>
  </si>
  <si>
    <t>This template is to be used in conjunction with the methodology set out in the heat opportunities mapping section and Project Sheet G of the toolkit.</t>
  </si>
  <si>
    <r>
      <t>Gross Internal Floor Area [m</t>
    </r>
    <r>
      <rPr>
        <b/>
        <vertAlign val="superscript"/>
        <sz val="11"/>
        <color theme="1"/>
        <rFont val="Calibri"/>
        <family val="2"/>
        <scheme val="minor"/>
      </rPr>
      <t>2</t>
    </r>
    <r>
      <rPr>
        <b/>
        <sz val="11"/>
        <color theme="1"/>
        <rFont val="Calibri"/>
        <family val="2"/>
        <scheme val="minor"/>
      </rPr>
      <t xml:space="preserve">] </t>
    </r>
  </si>
  <si>
    <t>See Note C</t>
  </si>
  <si>
    <t>See Note D</t>
  </si>
  <si>
    <t>Note D:</t>
  </si>
  <si>
    <t>Building Benchmark/ Use-class</t>
  </si>
  <si>
    <t>Annual Heat Consumption (if available) [kWh/yr]</t>
  </si>
  <si>
    <t>Annual Electricity Consumption (if available) [kWh/yr]</t>
  </si>
  <si>
    <t xml:space="preserve">Note C: </t>
  </si>
  <si>
    <t>Note E:</t>
  </si>
  <si>
    <t xml:space="preserve">If building energy consumption is known, please enter it here. Entry of actual energy consumption will take precedence over any estimated energy demands. </t>
  </si>
  <si>
    <t>Non-Res</t>
  </si>
  <si>
    <t>Non-residential energy use calculation sheet.</t>
  </si>
  <si>
    <t>See Note E</t>
  </si>
  <si>
    <t>Figures for annual heat and electrical energy demand will be populated automatically based upon either actual energy consumption or energy benchmarking data.</t>
  </si>
  <si>
    <t>REF0001</t>
  </si>
  <si>
    <t>AECOM Cardiff Offices</t>
  </si>
  <si>
    <t>1 Callaghan Square, Cardiff, CF10 5BT</t>
  </si>
  <si>
    <t>Gross internal floor area should be available from your LA's Energy Manager for all public sector buildings. For private sector buildings, the Valuations Office Authority publish The Commercial and Industrial Floorspace and Rateable Value Statistics dataset, which can be used for calculation of average floor areas. Further information can be found in Project Sheet H, Step 3. This information is only required for energy benchmark calculations and therefore is not required if actual consumption figures are known and entered into the spreadsheet.</t>
  </si>
  <si>
    <t>REF0002</t>
  </si>
  <si>
    <t>Welsh Government</t>
  </si>
  <si>
    <t>Welsh Government Address</t>
  </si>
  <si>
    <t xml:space="preserve">Additional rows can be added as necessary to the bottom of the existing table. </t>
  </si>
  <si>
    <t xml:space="preserve">Each building included within this methodology needs to be assigned a 'use-class'. These use-classes, or activities, are broadly in line with those specified within The Chartered Institute of Building Services Engineers (CIBSE) Technical Memorandum (TM) 46. Where a building could fit within multiple activity classes, it is suggested that the building's headline activity is chosen. Where a building does not match the activities specified, please use a best-fit approach. See Table A for recommended energy benchmark classes and how they compare to planning use-classes. </t>
  </si>
  <si>
    <t>Energy Benchmark</t>
  </si>
  <si>
    <t>Planning Use-class</t>
  </si>
  <si>
    <t>Table A</t>
  </si>
  <si>
    <t>The following active template provides guidance on quantifying the level of energy use in non-residential buildings in your LA.</t>
  </si>
  <si>
    <t>Other comments:</t>
  </si>
  <si>
    <t xml:space="preserve">When calculating heat demand based upon both actual consumption or benchmarks, the buildings are assumed to use gas boilers for heating and hot water requirements. These gas boilers are assumed to be 80% efficient. </t>
  </si>
  <si>
    <t>Energy benchmarks are derived from CIBSE TM46.</t>
  </si>
  <si>
    <t>Benchmarks have not been adjusted to allow for any geographical variation in degree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</si>
</sst>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00"/>
    <numFmt numFmtId="166" formatCode="0.000"/>
    <numFmt numFmtId="167" formatCode="_-* #,##0_-;\-* #,##0_-;_-* &quot;-&quot;??_-;_-@_-"/>
  </numFmts>
  <fonts count="13"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name val="Arial"/>
      <family val="2"/>
    </font>
    <font>
      <b/>
      <sz val="11"/>
      <name val="Calibri"/>
      <family val="2"/>
      <scheme val="minor"/>
    </font>
    <font>
      <sz val="11"/>
      <name val="Calibri"/>
      <family val="2"/>
      <scheme val="minor"/>
    </font>
    <font>
      <b/>
      <sz val="11"/>
      <color rgb="FF3F3F76"/>
      <name val="Calibri"/>
      <family val="2"/>
      <scheme val="minor"/>
    </font>
    <font>
      <b/>
      <vertAlign val="superscript"/>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4"/>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7F7F7F"/>
      </right>
      <top style="thin">
        <color rgb="FF7F7F7F"/>
      </top>
      <bottom style="thin">
        <color rgb="FF7F7F7F"/>
      </bottom>
      <diagonal/>
    </border>
    <border>
      <left style="thin">
        <color rgb="FF3F3F3F"/>
      </left>
      <right style="medium">
        <color indexed="64"/>
      </right>
      <top style="thin">
        <color rgb="FF3F3F3F"/>
      </top>
      <bottom style="thin">
        <color rgb="FF3F3F3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3F3F3F"/>
      </right>
      <top style="thin">
        <color rgb="FF7F7F7F"/>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3F3F3F"/>
      </top>
      <bottom style="medium">
        <color indexed="64"/>
      </bottom>
      <diagonal/>
    </border>
    <border>
      <left/>
      <right/>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xf numFmtId="0" fontId="4" fillId="0" borderId="0" applyNumberFormat="0" applyFill="0" applyBorder="0" applyAlignment="0" applyProtection="0"/>
    <xf numFmtId="0" fontId="7" fillId="0" borderId="0"/>
  </cellStyleXfs>
  <cellXfs count="60">
    <xf numFmtId="0" fontId="0" fillId="0" borderId="0" xfId="0"/>
    <xf numFmtId="0" fontId="6" fillId="5" borderId="0" xfId="0" applyFont="1" applyFill="1"/>
    <xf numFmtId="0" fontId="0" fillId="5" borderId="0" xfId="0" applyFill="1"/>
    <xf numFmtId="0" fontId="0" fillId="5" borderId="0" xfId="0" applyFont="1" applyFill="1"/>
    <xf numFmtId="0" fontId="5" fillId="6" borderId="4" xfId="0" applyFont="1" applyFill="1" applyBorder="1"/>
    <xf numFmtId="0" fontId="0" fillId="5" borderId="4" xfId="0" applyFill="1" applyBorder="1"/>
    <xf numFmtId="0" fontId="8" fillId="6" borderId="4" xfId="7" applyFont="1" applyFill="1" applyBorder="1" applyAlignment="1">
      <alignment wrapText="1"/>
    </xf>
    <xf numFmtId="0" fontId="8" fillId="6" borderId="4" xfId="7" applyFont="1" applyFill="1" applyBorder="1" applyAlignment="1">
      <alignment horizontal="center" wrapText="1"/>
    </xf>
    <xf numFmtId="0" fontId="5" fillId="6" borderId="4" xfId="0" applyFont="1" applyFill="1" applyBorder="1" applyAlignment="1">
      <alignment wrapText="1"/>
    </xf>
    <xf numFmtId="0" fontId="9" fillId="0" borderId="4" xfId="7" applyFont="1" applyBorder="1"/>
    <xf numFmtId="0" fontId="9" fillId="0" borderId="4" xfId="7" applyFont="1" applyBorder="1" applyAlignment="1">
      <alignment horizontal="center"/>
    </xf>
    <xf numFmtId="0" fontId="1" fillId="0" borderId="4" xfId="0" applyFont="1" applyBorder="1"/>
    <xf numFmtId="164" fontId="1" fillId="0" borderId="4" xfId="0" applyNumberFormat="1" applyFont="1" applyBorder="1"/>
    <xf numFmtId="164" fontId="0" fillId="0" borderId="4" xfId="0" applyNumberFormat="1" applyBorder="1"/>
    <xf numFmtId="0" fontId="0" fillId="0" borderId="4" xfId="0" applyBorder="1"/>
    <xf numFmtId="0" fontId="0" fillId="0" borderId="5" xfId="0" applyBorder="1"/>
    <xf numFmtId="0" fontId="1" fillId="0" borderId="5" xfId="7" applyFont="1" applyBorder="1"/>
    <xf numFmtId="166" fontId="0" fillId="0" borderId="4" xfId="0" applyNumberFormat="1" applyBorder="1"/>
    <xf numFmtId="0" fontId="1" fillId="0" borderId="4" xfId="7" applyFont="1" applyBorder="1"/>
    <xf numFmtId="0" fontId="0" fillId="0" borderId="4" xfId="0" applyFill="1" applyBorder="1"/>
    <xf numFmtId="9" fontId="1" fillId="0" borderId="4" xfId="2" applyFont="1" applyBorder="1"/>
    <xf numFmtId="165" fontId="1" fillId="0" borderId="4" xfId="0" applyNumberFormat="1" applyFont="1" applyBorder="1"/>
    <xf numFmtId="0" fontId="0" fillId="5" borderId="5" xfId="0" applyFill="1" applyBorder="1"/>
    <xf numFmtId="0" fontId="2" fillId="2" borderId="7" xfId="3" applyBorder="1"/>
    <xf numFmtId="0" fontId="2" fillId="2" borderId="1" xfId="3" applyBorder="1"/>
    <xf numFmtId="167" fontId="3" fillId="3" borderId="2" xfId="4" applyNumberFormat="1" applyBorder="1"/>
    <xf numFmtId="167" fontId="3" fillId="3" borderId="8" xfId="4" applyNumberFormat="1" applyBorder="1"/>
    <xf numFmtId="0" fontId="2" fillId="2" borderId="9" xfId="3" applyBorder="1"/>
    <xf numFmtId="0" fontId="2" fillId="2" borderId="10" xfId="3" applyBorder="1"/>
    <xf numFmtId="0" fontId="4" fillId="5" borderId="11" xfId="6" applyFill="1" applyBorder="1"/>
    <xf numFmtId="0" fontId="4" fillId="5" borderId="5" xfId="6" applyFill="1" applyBorder="1"/>
    <xf numFmtId="3" fontId="4" fillId="5" borderId="5" xfId="6" applyNumberFormat="1" applyFill="1" applyBorder="1"/>
    <xf numFmtId="167" fontId="4" fillId="5" borderId="5" xfId="1" applyNumberFormat="1" applyFont="1" applyFill="1" applyBorder="1"/>
    <xf numFmtId="167" fontId="4" fillId="5" borderId="12" xfId="1" applyNumberFormat="1" applyFont="1" applyFill="1" applyBorder="1"/>
    <xf numFmtId="0" fontId="10" fillId="2" borderId="1" xfId="3" applyFont="1" applyBorder="1"/>
    <xf numFmtId="0" fontId="10" fillId="2" borderId="16" xfId="3" applyFont="1" applyBorder="1"/>
    <xf numFmtId="167" fontId="5" fillId="5" borderId="17" xfId="0" applyNumberFormat="1" applyFont="1" applyFill="1" applyBorder="1"/>
    <xf numFmtId="167" fontId="5" fillId="5" borderId="6" xfId="0" applyNumberFormat="1" applyFont="1" applyFill="1" applyBorder="1"/>
    <xf numFmtId="0" fontId="5" fillId="5" borderId="6" xfId="0" applyFont="1" applyFill="1" applyBorder="1"/>
    <xf numFmtId="0" fontId="2" fillId="2" borderId="18" xfId="3" applyBorder="1"/>
    <xf numFmtId="0" fontId="0" fillId="4" borderId="19" xfId="5" applyFont="1" applyBorder="1"/>
    <xf numFmtId="0" fontId="3" fillId="3" borderId="20" xfId="4" applyBorder="1"/>
    <xf numFmtId="0" fontId="0" fillId="5" borderId="0" xfId="0" applyFont="1" applyFill="1" applyAlignment="1">
      <alignment wrapText="1"/>
    </xf>
    <xf numFmtId="0" fontId="0" fillId="5" borderId="0" xfId="0" applyFill="1" applyBorder="1"/>
    <xf numFmtId="0" fontId="0" fillId="0" borderId="0" xfId="0" applyFont="1" applyFill="1" applyAlignment="1">
      <alignment wrapText="1"/>
    </xf>
    <xf numFmtId="0" fontId="5" fillId="5" borderId="6" xfId="0" applyFont="1" applyFill="1" applyBorder="1" applyAlignment="1">
      <alignment horizontal="right"/>
    </xf>
    <xf numFmtId="0" fontId="5" fillId="6" borderId="13" xfId="0" applyFont="1" applyFill="1" applyBorder="1" applyAlignment="1">
      <alignment vertical="top" wrapText="1"/>
    </xf>
    <xf numFmtId="0" fontId="5" fillId="6" borderId="14" xfId="0" applyFont="1" applyFill="1" applyBorder="1" applyAlignment="1">
      <alignment vertical="top" wrapText="1"/>
    </xf>
    <xf numFmtId="0" fontId="5" fillId="6" borderId="15" xfId="0" applyFont="1" applyFill="1" applyBorder="1" applyAlignment="1">
      <alignment vertical="top" wrapText="1"/>
    </xf>
    <xf numFmtId="0" fontId="0" fillId="5" borderId="0" xfId="0" applyFill="1" applyAlignment="1">
      <alignment wrapText="1"/>
    </xf>
    <xf numFmtId="0" fontId="5" fillId="5" borderId="0" xfId="0" applyFont="1" applyFill="1"/>
    <xf numFmtId="0" fontId="5" fillId="5" borderId="0" xfId="0" applyFont="1" applyFill="1" applyAlignment="1">
      <alignment vertical="top"/>
    </xf>
    <xf numFmtId="0" fontId="12" fillId="5" borderId="0" xfId="0" applyFont="1" applyFill="1"/>
    <xf numFmtId="167" fontId="2" fillId="2" borderId="1" xfId="1" applyNumberFormat="1" applyFont="1" applyFill="1" applyBorder="1"/>
    <xf numFmtId="167" fontId="2" fillId="2" borderId="10" xfId="1" applyNumberFormat="1" applyFont="1" applyFill="1" applyBorder="1"/>
    <xf numFmtId="0" fontId="3" fillId="5" borderId="0" xfId="4" applyFill="1" applyBorder="1"/>
    <xf numFmtId="0" fontId="9" fillId="5" borderId="0" xfId="4" applyFont="1" applyFill="1" applyBorder="1"/>
    <xf numFmtId="0" fontId="12" fillId="5" borderId="21" xfId="0" applyFont="1" applyFill="1" applyBorder="1"/>
    <xf numFmtId="0" fontId="12" fillId="5" borderId="0" xfId="0" applyFont="1" applyFill="1" applyBorder="1"/>
    <xf numFmtId="0" fontId="5" fillId="6" borderId="4" xfId="0" applyFont="1" applyFill="1" applyBorder="1" applyAlignment="1">
      <alignment horizontal="center" wrapText="1"/>
    </xf>
  </cellXfs>
  <cellStyles count="8">
    <cellStyle name="Comma" xfId="1" builtinId="3"/>
    <cellStyle name="Explanatory Text" xfId="6" builtinId="53"/>
    <cellStyle name="Input" xfId="3" builtinId="20"/>
    <cellStyle name="Normal" xfId="0" builtinId="0"/>
    <cellStyle name="Normal 3" xfId="7"/>
    <cellStyle name="Note" xfId="5" builtinId="10"/>
    <cellStyle name="Output" xfId="4" builtinId="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Sustainability%20Team/003%20Bids%20&amp;%20Marketing/Live%20Jobs/60287065%20Conwy%20DHN%20Study/005%20Calculations/Conwy_SiteDataCollation_v_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Tab"/>
      <sheetName val="Constants, lookups &amp; lists"/>
      <sheetName val="TM 46"/>
      <sheetName val="PP Use Classes"/>
      <sheetName val="Existing NR data all"/>
      <sheetName val="Data NR Existing (Reduced)"/>
      <sheetName val="Data R Existing"/>
      <sheetName val="Data NR &amp; R New"/>
      <sheetName val="Output NR Existing"/>
      <sheetName val="Output R Existing"/>
      <sheetName val="Output NR New"/>
      <sheetName val="Output R New"/>
      <sheetName val="GIS"/>
      <sheetName val="GIS v2"/>
      <sheetName val="LLSOA AECOM ID"/>
      <sheetName val="LLSOA AVE CONS"/>
      <sheetName val="Cartrefi Resi"/>
    </sheetNames>
    <sheetDataSet>
      <sheetData sheetId="0"/>
      <sheetData sheetId="1">
        <row r="3">
          <cell r="C3">
            <v>0.8</v>
          </cell>
        </row>
        <row r="4">
          <cell r="F4">
            <v>-3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AECOM">
      <a:dk1>
        <a:sysClr val="windowText" lastClr="000000"/>
      </a:dk1>
      <a:lt1>
        <a:sysClr val="window" lastClr="FFFFFF"/>
      </a:lt1>
      <a:dk2>
        <a:srgbClr val="1F497D"/>
      </a:dk2>
      <a:lt2>
        <a:srgbClr val="EEECE1"/>
      </a:lt2>
      <a:accent1>
        <a:srgbClr val="63C1DF"/>
      </a:accent1>
      <a:accent2>
        <a:srgbClr val="85E61F"/>
      </a:accent2>
      <a:accent3>
        <a:srgbClr val="FC9F1A"/>
      </a:accent3>
      <a:accent4>
        <a:srgbClr val="9C0880"/>
      </a:accent4>
      <a:accent5>
        <a:srgbClr val="988F86"/>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0"/>
  <sheetViews>
    <sheetView tabSelected="1" view="pageBreakPreview" zoomScale="60" zoomScaleNormal="100" workbookViewId="0">
      <selection activeCell="C13" sqref="C13"/>
    </sheetView>
  </sheetViews>
  <sheetFormatPr defaultRowHeight="15" x14ac:dyDescent="0.25"/>
  <cols>
    <col min="1" max="1" width="9.140625" style="2"/>
    <col min="2" max="2" width="18.42578125" style="2" customWidth="1"/>
    <col min="3" max="3" width="73.5703125" style="2" bestFit="1" customWidth="1"/>
    <col min="4" max="4" width="9.140625" style="2"/>
    <col min="5" max="5" width="28.42578125" style="2" bestFit="1" customWidth="1"/>
    <col min="6" max="6" width="17.7109375" style="2" bestFit="1" customWidth="1"/>
    <col min="7" max="16384" width="9.140625" style="2"/>
  </cols>
  <sheetData>
    <row r="2" spans="2:3" x14ac:dyDescent="0.25">
      <c r="B2" s="1" t="s">
        <v>6</v>
      </c>
    </row>
    <row r="3" spans="2:3" x14ac:dyDescent="0.25">
      <c r="B3" s="1"/>
    </row>
    <row r="4" spans="2:3" x14ac:dyDescent="0.25">
      <c r="B4" s="3" t="s">
        <v>120</v>
      </c>
    </row>
    <row r="5" spans="2:3" x14ac:dyDescent="0.25">
      <c r="B5" s="2" t="s">
        <v>93</v>
      </c>
    </row>
    <row r="7" spans="2:3" x14ac:dyDescent="0.25">
      <c r="B7" s="52" t="s">
        <v>0</v>
      </c>
    </row>
    <row r="9" spans="2:3" x14ac:dyDescent="0.25">
      <c r="B9" s="4" t="s">
        <v>1</v>
      </c>
      <c r="C9" s="4" t="s">
        <v>2</v>
      </c>
    </row>
    <row r="10" spans="2:3" x14ac:dyDescent="0.25">
      <c r="B10" s="5" t="s">
        <v>104</v>
      </c>
      <c r="C10" s="5" t="s">
        <v>105</v>
      </c>
    </row>
    <row r="11" spans="2:3" x14ac:dyDescent="0.25">
      <c r="B11" s="5"/>
      <c r="C11" s="5"/>
    </row>
    <row r="12" spans="2:3" x14ac:dyDescent="0.25">
      <c r="B12" s="5"/>
      <c r="C12" s="5"/>
    </row>
    <row r="14" spans="2:3" x14ac:dyDescent="0.25">
      <c r="B14" s="52" t="s">
        <v>3</v>
      </c>
    </row>
    <row r="15" spans="2:3" x14ac:dyDescent="0.25">
      <c r="B15" s="50"/>
    </row>
    <row r="16" spans="2:3" ht="30" x14ac:dyDescent="0.25">
      <c r="B16" s="51" t="s">
        <v>4</v>
      </c>
      <c r="C16" s="42" t="s">
        <v>92</v>
      </c>
    </row>
    <row r="17" spans="2:6" ht="30" x14ac:dyDescent="0.25">
      <c r="B17" s="51" t="s">
        <v>5</v>
      </c>
      <c r="C17" s="49" t="s">
        <v>103</v>
      </c>
    </row>
    <row r="18" spans="2:6" ht="105" x14ac:dyDescent="0.25">
      <c r="B18" s="51" t="s">
        <v>101</v>
      </c>
      <c r="C18" s="44" t="s">
        <v>111</v>
      </c>
    </row>
    <row r="19" spans="2:6" ht="120" x14ac:dyDescent="0.25">
      <c r="B19" s="51" t="s">
        <v>97</v>
      </c>
      <c r="C19" s="42" t="s">
        <v>116</v>
      </c>
    </row>
    <row r="20" spans="2:6" ht="45" x14ac:dyDescent="0.25">
      <c r="B20" s="51" t="s">
        <v>102</v>
      </c>
      <c r="C20" s="49" t="s">
        <v>107</v>
      </c>
    </row>
    <row r="22" spans="2:6" ht="36.75" customHeight="1" x14ac:dyDescent="0.25">
      <c r="B22" s="52" t="s">
        <v>121</v>
      </c>
    </row>
    <row r="23" spans="2:6" x14ac:dyDescent="0.25">
      <c r="C23" s="2" t="s">
        <v>123</v>
      </c>
    </row>
    <row r="24" spans="2:6" ht="45" x14ac:dyDescent="0.25">
      <c r="C24" s="49" t="s">
        <v>122</v>
      </c>
    </row>
    <row r="25" spans="2:6" ht="30" x14ac:dyDescent="0.25">
      <c r="C25" s="49" t="s">
        <v>124</v>
      </c>
    </row>
    <row r="28" spans="2:6" x14ac:dyDescent="0.25">
      <c r="E28" s="52" t="s">
        <v>119</v>
      </c>
    </row>
    <row r="29" spans="2:6" ht="30" x14ac:dyDescent="0.25">
      <c r="E29" s="4" t="s">
        <v>117</v>
      </c>
      <c r="F29" s="8" t="s">
        <v>118</v>
      </c>
    </row>
    <row r="30" spans="2:6" x14ac:dyDescent="0.25">
      <c r="E30" s="14" t="s">
        <v>19</v>
      </c>
      <c r="F30" s="18" t="s">
        <v>20</v>
      </c>
    </row>
    <row r="31" spans="2:6" x14ac:dyDescent="0.25">
      <c r="E31" s="14" t="s">
        <v>22</v>
      </c>
      <c r="F31" s="18" t="s">
        <v>23</v>
      </c>
    </row>
    <row r="32" spans="2:6" x14ac:dyDescent="0.25">
      <c r="E32" s="14" t="s">
        <v>25</v>
      </c>
      <c r="F32" s="18" t="s">
        <v>26</v>
      </c>
    </row>
    <row r="33" spans="5:6" x14ac:dyDescent="0.25">
      <c r="E33" s="19" t="s">
        <v>28</v>
      </c>
      <c r="F33" s="18" t="s">
        <v>29</v>
      </c>
    </row>
    <row r="34" spans="5:6" x14ac:dyDescent="0.25">
      <c r="E34" s="19" t="s">
        <v>31</v>
      </c>
      <c r="F34" s="18" t="s">
        <v>32</v>
      </c>
    </row>
    <row r="35" spans="5:6" x14ac:dyDescent="0.25">
      <c r="E35" s="19" t="s">
        <v>34</v>
      </c>
      <c r="F35" s="18" t="s">
        <v>35</v>
      </c>
    </row>
    <row r="36" spans="5:6" x14ac:dyDescent="0.25">
      <c r="E36" s="19" t="s">
        <v>36</v>
      </c>
      <c r="F36" s="18" t="s">
        <v>37</v>
      </c>
    </row>
    <row r="37" spans="5:6" x14ac:dyDescent="0.25">
      <c r="E37" s="19" t="s">
        <v>40</v>
      </c>
      <c r="F37" s="18" t="s">
        <v>41</v>
      </c>
    </row>
    <row r="38" spans="5:6" x14ac:dyDescent="0.25">
      <c r="E38" s="19" t="s">
        <v>43</v>
      </c>
      <c r="F38" s="18" t="s">
        <v>44</v>
      </c>
    </row>
    <row r="39" spans="5:6" x14ac:dyDescent="0.25">
      <c r="E39" s="19" t="s">
        <v>47</v>
      </c>
      <c r="F39" s="18" t="s">
        <v>47</v>
      </c>
    </row>
    <row r="40" spans="5:6" x14ac:dyDescent="0.25">
      <c r="E40" s="19" t="s">
        <v>49</v>
      </c>
      <c r="F40" s="18" t="s">
        <v>49</v>
      </c>
    </row>
  </sheetData>
  <pageMargins left="0.7" right="0.7" top="0.75" bottom="0.75" header="0.3" footer="0.3"/>
  <pageSetup paperSize="8"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6"/>
  <sheetViews>
    <sheetView view="pageBreakPreview" zoomScale="60" zoomScaleNormal="100" workbookViewId="0">
      <pane ySplit="15" topLeftCell="A16" activePane="bottomLeft" state="frozen"/>
      <selection activeCell="B1" sqref="B1"/>
      <selection pane="bottomLeft" activeCell="K17" sqref="K17"/>
    </sheetView>
  </sheetViews>
  <sheetFormatPr defaultRowHeight="15" x14ac:dyDescent="0.25"/>
  <cols>
    <col min="1" max="1" width="0" style="2" hidden="1" customWidth="1"/>
    <col min="2" max="3" width="9.140625" style="2"/>
    <col min="4" max="4" width="15.42578125" style="2" customWidth="1"/>
    <col min="5" max="5" width="24.28515625" style="2" customWidth="1"/>
    <col min="6" max="6" width="45.28515625" style="2" customWidth="1"/>
    <col min="7" max="7" width="18.28515625" style="2" customWidth="1"/>
    <col min="8" max="8" width="18" style="2" customWidth="1"/>
    <col min="9" max="9" width="14.85546875" style="2" customWidth="1"/>
    <col min="10" max="10" width="15.140625" style="2" bestFit="1" customWidth="1"/>
    <col min="11" max="11" width="12.5703125" style="2" customWidth="1"/>
    <col min="12" max="12" width="18.42578125" style="2" bestFit="1" customWidth="1"/>
    <col min="13" max="16384" width="9.140625" style="2"/>
  </cols>
  <sheetData>
    <row r="2" spans="1:12" x14ac:dyDescent="0.25">
      <c r="D2" s="1" t="s">
        <v>6</v>
      </c>
    </row>
    <row r="4" spans="1:12" x14ac:dyDescent="0.25">
      <c r="D4" s="2" t="s">
        <v>83</v>
      </c>
    </row>
    <row r="5" spans="1:12" ht="15.75" thickBot="1" x14ac:dyDescent="0.3"/>
    <row r="6" spans="1:12" x14ac:dyDescent="0.25">
      <c r="D6" s="39" t="s">
        <v>84</v>
      </c>
      <c r="E6" s="2" t="s">
        <v>85</v>
      </c>
    </row>
    <row r="7" spans="1:12" x14ac:dyDescent="0.25">
      <c r="D7" s="40" t="s">
        <v>86</v>
      </c>
      <c r="E7" s="2" t="s">
        <v>87</v>
      </c>
    </row>
    <row r="8" spans="1:12" ht="15.75" thickBot="1" x14ac:dyDescent="0.3">
      <c r="D8" s="41" t="s">
        <v>88</v>
      </c>
      <c r="E8" s="2" t="s">
        <v>89</v>
      </c>
    </row>
    <row r="9" spans="1:12" x14ac:dyDescent="0.25">
      <c r="D9" s="55"/>
    </row>
    <row r="10" spans="1:12" x14ac:dyDescent="0.25">
      <c r="D10" s="56" t="s">
        <v>115</v>
      </c>
    </row>
    <row r="11" spans="1:12" x14ac:dyDescent="0.25">
      <c r="D11" s="55"/>
    </row>
    <row r="12" spans="1:12" ht="15.75" thickBot="1" x14ac:dyDescent="0.3">
      <c r="D12" s="43"/>
      <c r="E12" s="43"/>
      <c r="F12" s="43"/>
      <c r="G12" s="43"/>
      <c r="H12" s="43"/>
      <c r="I12" s="43"/>
      <c r="J12" s="58" t="s">
        <v>96</v>
      </c>
      <c r="K12" s="58" t="s">
        <v>106</v>
      </c>
      <c r="L12" s="43"/>
    </row>
    <row r="13" spans="1:12" ht="15.75" thickBot="1" x14ac:dyDescent="0.3">
      <c r="C13" s="43"/>
      <c r="D13" s="57" t="s">
        <v>90</v>
      </c>
      <c r="E13" s="52"/>
      <c r="F13" s="57"/>
      <c r="G13" s="57" t="s">
        <v>91</v>
      </c>
      <c r="H13" s="57" t="s">
        <v>91</v>
      </c>
      <c r="I13" s="57" t="s">
        <v>95</v>
      </c>
      <c r="J13" s="45" t="s">
        <v>82</v>
      </c>
      <c r="K13" s="37">
        <f>SUM(K16:K45)</f>
        <v>346264.80000000005</v>
      </c>
      <c r="L13" s="36">
        <f>SUM(L16:L45)</f>
        <v>1186581</v>
      </c>
    </row>
    <row r="14" spans="1:12" ht="60.75" thickBot="1" x14ac:dyDescent="0.3">
      <c r="A14" s="2" t="s">
        <v>75</v>
      </c>
      <c r="D14" s="46" t="s">
        <v>77</v>
      </c>
      <c r="E14" s="47" t="s">
        <v>73</v>
      </c>
      <c r="F14" s="47" t="s">
        <v>74</v>
      </c>
      <c r="G14" s="47" t="s">
        <v>99</v>
      </c>
      <c r="H14" s="47" t="s">
        <v>100</v>
      </c>
      <c r="I14" s="47" t="s">
        <v>94</v>
      </c>
      <c r="J14" s="47" t="s">
        <v>98</v>
      </c>
      <c r="K14" s="47" t="s">
        <v>80</v>
      </c>
      <c r="L14" s="48" t="s">
        <v>81</v>
      </c>
    </row>
    <row r="15" spans="1:12" x14ac:dyDescent="0.25">
      <c r="A15" s="22" t="s">
        <v>19</v>
      </c>
      <c r="D15" s="29" t="s">
        <v>78</v>
      </c>
      <c r="E15" s="30" t="s">
        <v>76</v>
      </c>
      <c r="F15" s="30" t="s">
        <v>79</v>
      </c>
      <c r="G15" s="30"/>
      <c r="H15" s="30"/>
      <c r="I15" s="31">
        <v>1000</v>
      </c>
      <c r="J15" s="30" t="s">
        <v>22</v>
      </c>
      <c r="K15" s="32">
        <f t="shared" ref="K15" si="0">IFERROR(1000*VLOOKUP($J15,use_class,3,FALSE)*$I15,0)</f>
        <v>210333.33333333334</v>
      </c>
      <c r="L15" s="33">
        <f t="shared" ref="L15" si="1">IFERROR(VLOOKUP($J15,use_class,4,FALSE)*$I15,0)</f>
        <v>152083.33333333334</v>
      </c>
    </row>
    <row r="16" spans="1:12" x14ac:dyDescent="0.25">
      <c r="A16" s="5" t="s">
        <v>22</v>
      </c>
      <c r="D16" s="23" t="s">
        <v>108</v>
      </c>
      <c r="E16" s="24" t="s">
        <v>109</v>
      </c>
      <c r="F16" s="24" t="s">
        <v>110</v>
      </c>
      <c r="G16" s="53">
        <v>123456</v>
      </c>
      <c r="H16" s="53">
        <v>123456</v>
      </c>
      <c r="I16" s="53">
        <v>560</v>
      </c>
      <c r="J16" s="34" t="s">
        <v>25</v>
      </c>
      <c r="K16" s="25">
        <f t="shared" ref="K16:K45" si="2">IF($G16&gt;0,$G16*0.8,IFERROR(1000*VLOOKUP($J16,use_class,3,FALSE)*$I16,0))</f>
        <v>98764.800000000003</v>
      </c>
      <c r="L16" s="26">
        <f t="shared" ref="L16:L45" si="3">IF(H16&gt;0,H16,IFERROR(VLOOKUP($J16,use_class,4,FALSE)*$I16,0))</f>
        <v>123456</v>
      </c>
    </row>
    <row r="17" spans="1:12" x14ac:dyDescent="0.25">
      <c r="A17" s="5" t="s">
        <v>25</v>
      </c>
      <c r="D17" s="23" t="s">
        <v>112</v>
      </c>
      <c r="E17" s="24" t="s">
        <v>113</v>
      </c>
      <c r="F17" s="24" t="s">
        <v>114</v>
      </c>
      <c r="G17" s="53"/>
      <c r="H17" s="53"/>
      <c r="I17" s="53">
        <v>4500</v>
      </c>
      <c r="J17" s="34" t="s">
        <v>19</v>
      </c>
      <c r="K17" s="25">
        <f t="shared" si="2"/>
        <v>247500.00000000003</v>
      </c>
      <c r="L17" s="26">
        <f t="shared" si="3"/>
        <v>1063125</v>
      </c>
    </row>
    <row r="18" spans="1:12" x14ac:dyDescent="0.25">
      <c r="A18" s="5" t="s">
        <v>28</v>
      </c>
      <c r="D18" s="23"/>
      <c r="E18" s="24"/>
      <c r="F18" s="24"/>
      <c r="G18" s="53"/>
      <c r="H18" s="53"/>
      <c r="I18" s="53"/>
      <c r="J18" s="34" t="s">
        <v>75</v>
      </c>
      <c r="K18" s="25">
        <f t="shared" si="2"/>
        <v>0</v>
      </c>
      <c r="L18" s="26">
        <f t="shared" si="3"/>
        <v>0</v>
      </c>
    </row>
    <row r="19" spans="1:12" x14ac:dyDescent="0.25">
      <c r="A19" s="5" t="s">
        <v>31</v>
      </c>
      <c r="D19" s="23"/>
      <c r="E19" s="24"/>
      <c r="F19" s="24"/>
      <c r="G19" s="53"/>
      <c r="H19" s="53"/>
      <c r="I19" s="53"/>
      <c r="J19" s="34" t="s">
        <v>75</v>
      </c>
      <c r="K19" s="25">
        <f t="shared" si="2"/>
        <v>0</v>
      </c>
      <c r="L19" s="26">
        <f t="shared" si="3"/>
        <v>0</v>
      </c>
    </row>
    <row r="20" spans="1:12" x14ac:dyDescent="0.25">
      <c r="A20" s="5" t="s">
        <v>34</v>
      </c>
      <c r="D20" s="23"/>
      <c r="E20" s="24"/>
      <c r="F20" s="24"/>
      <c r="G20" s="53"/>
      <c r="H20" s="53"/>
      <c r="I20" s="53"/>
      <c r="J20" s="34" t="s">
        <v>75</v>
      </c>
      <c r="K20" s="25">
        <f t="shared" si="2"/>
        <v>0</v>
      </c>
      <c r="L20" s="26">
        <f t="shared" si="3"/>
        <v>0</v>
      </c>
    </row>
    <row r="21" spans="1:12" x14ac:dyDescent="0.25">
      <c r="A21" s="5" t="s">
        <v>36</v>
      </c>
      <c r="D21" s="23"/>
      <c r="E21" s="24"/>
      <c r="F21" s="24"/>
      <c r="G21" s="53"/>
      <c r="H21" s="53"/>
      <c r="I21" s="53"/>
      <c r="J21" s="34" t="s">
        <v>75</v>
      </c>
      <c r="K21" s="25">
        <f t="shared" si="2"/>
        <v>0</v>
      </c>
      <c r="L21" s="26">
        <f t="shared" si="3"/>
        <v>0</v>
      </c>
    </row>
    <row r="22" spans="1:12" x14ac:dyDescent="0.25">
      <c r="A22" s="5" t="s">
        <v>40</v>
      </c>
      <c r="D22" s="23"/>
      <c r="E22" s="24"/>
      <c r="F22" s="24"/>
      <c r="G22" s="53"/>
      <c r="H22" s="53"/>
      <c r="I22" s="53"/>
      <c r="J22" s="34" t="s">
        <v>75</v>
      </c>
      <c r="K22" s="25">
        <f t="shared" si="2"/>
        <v>0</v>
      </c>
      <c r="L22" s="26">
        <f t="shared" si="3"/>
        <v>0</v>
      </c>
    </row>
    <row r="23" spans="1:12" x14ac:dyDescent="0.25">
      <c r="A23" s="5" t="s">
        <v>43</v>
      </c>
      <c r="D23" s="23"/>
      <c r="E23" s="24"/>
      <c r="F23" s="24"/>
      <c r="G23" s="53"/>
      <c r="H23" s="53"/>
      <c r="I23" s="53"/>
      <c r="J23" s="34" t="s">
        <v>75</v>
      </c>
      <c r="K23" s="25">
        <f t="shared" si="2"/>
        <v>0</v>
      </c>
      <c r="L23" s="26">
        <f t="shared" si="3"/>
        <v>0</v>
      </c>
    </row>
    <row r="24" spans="1:12" x14ac:dyDescent="0.25">
      <c r="A24" s="5" t="s">
        <v>47</v>
      </c>
      <c r="D24" s="23"/>
      <c r="E24" s="24"/>
      <c r="F24" s="24"/>
      <c r="G24" s="53"/>
      <c r="H24" s="53"/>
      <c r="I24" s="53"/>
      <c r="J24" s="34" t="s">
        <v>75</v>
      </c>
      <c r="K24" s="25">
        <f t="shared" si="2"/>
        <v>0</v>
      </c>
      <c r="L24" s="26">
        <f t="shared" si="3"/>
        <v>0</v>
      </c>
    </row>
    <row r="25" spans="1:12" x14ac:dyDescent="0.25">
      <c r="A25" s="5" t="s">
        <v>49</v>
      </c>
      <c r="D25" s="23"/>
      <c r="E25" s="24"/>
      <c r="F25" s="24"/>
      <c r="G25" s="53"/>
      <c r="H25" s="53"/>
      <c r="I25" s="53"/>
      <c r="J25" s="34" t="s">
        <v>75</v>
      </c>
      <c r="K25" s="25">
        <f t="shared" si="2"/>
        <v>0</v>
      </c>
      <c r="L25" s="26">
        <f t="shared" si="3"/>
        <v>0</v>
      </c>
    </row>
    <row r="26" spans="1:12" x14ac:dyDescent="0.25">
      <c r="D26" s="23"/>
      <c r="E26" s="24"/>
      <c r="F26" s="24"/>
      <c r="G26" s="53"/>
      <c r="H26" s="53"/>
      <c r="I26" s="53"/>
      <c r="J26" s="34" t="s">
        <v>75</v>
      </c>
      <c r="K26" s="25">
        <f t="shared" si="2"/>
        <v>0</v>
      </c>
      <c r="L26" s="26">
        <f t="shared" si="3"/>
        <v>0</v>
      </c>
    </row>
    <row r="27" spans="1:12" x14ac:dyDescent="0.25">
      <c r="D27" s="23"/>
      <c r="E27" s="24"/>
      <c r="F27" s="24"/>
      <c r="G27" s="53"/>
      <c r="H27" s="53"/>
      <c r="I27" s="53"/>
      <c r="J27" s="34" t="s">
        <v>75</v>
      </c>
      <c r="K27" s="25">
        <f t="shared" si="2"/>
        <v>0</v>
      </c>
      <c r="L27" s="26">
        <f t="shared" si="3"/>
        <v>0</v>
      </c>
    </row>
    <row r="28" spans="1:12" x14ac:dyDescent="0.25">
      <c r="D28" s="23"/>
      <c r="E28" s="24"/>
      <c r="F28" s="24"/>
      <c r="G28" s="53"/>
      <c r="H28" s="53"/>
      <c r="I28" s="53"/>
      <c r="J28" s="34" t="s">
        <v>75</v>
      </c>
      <c r="K28" s="25">
        <f t="shared" si="2"/>
        <v>0</v>
      </c>
      <c r="L28" s="26">
        <f t="shared" si="3"/>
        <v>0</v>
      </c>
    </row>
    <row r="29" spans="1:12" x14ac:dyDescent="0.25">
      <c r="D29" s="23"/>
      <c r="E29" s="24"/>
      <c r="F29" s="24"/>
      <c r="G29" s="53"/>
      <c r="H29" s="53"/>
      <c r="I29" s="53"/>
      <c r="J29" s="34" t="s">
        <v>75</v>
      </c>
      <c r="K29" s="25">
        <f t="shared" si="2"/>
        <v>0</v>
      </c>
      <c r="L29" s="26">
        <f t="shared" si="3"/>
        <v>0</v>
      </c>
    </row>
    <row r="30" spans="1:12" x14ac:dyDescent="0.25">
      <c r="D30" s="23"/>
      <c r="E30" s="24"/>
      <c r="F30" s="24"/>
      <c r="G30" s="53"/>
      <c r="H30" s="53"/>
      <c r="I30" s="53"/>
      <c r="J30" s="34" t="s">
        <v>75</v>
      </c>
      <c r="K30" s="25">
        <f t="shared" si="2"/>
        <v>0</v>
      </c>
      <c r="L30" s="26">
        <f t="shared" si="3"/>
        <v>0</v>
      </c>
    </row>
    <row r="31" spans="1:12" x14ac:dyDescent="0.25">
      <c r="D31" s="23"/>
      <c r="E31" s="24"/>
      <c r="F31" s="24"/>
      <c r="G31" s="53"/>
      <c r="H31" s="53"/>
      <c r="I31" s="53"/>
      <c r="J31" s="34" t="s">
        <v>75</v>
      </c>
      <c r="K31" s="25">
        <f t="shared" si="2"/>
        <v>0</v>
      </c>
      <c r="L31" s="26">
        <f t="shared" si="3"/>
        <v>0</v>
      </c>
    </row>
    <row r="32" spans="1:12" x14ac:dyDescent="0.25">
      <c r="D32" s="23"/>
      <c r="E32" s="24"/>
      <c r="F32" s="24"/>
      <c r="G32" s="53"/>
      <c r="H32" s="53"/>
      <c r="I32" s="53"/>
      <c r="J32" s="34" t="s">
        <v>75</v>
      </c>
      <c r="K32" s="25">
        <f t="shared" si="2"/>
        <v>0</v>
      </c>
      <c r="L32" s="26">
        <f t="shared" si="3"/>
        <v>0</v>
      </c>
    </row>
    <row r="33" spans="4:12" x14ac:dyDescent="0.25">
      <c r="D33" s="23"/>
      <c r="E33" s="24"/>
      <c r="F33" s="24"/>
      <c r="G33" s="53"/>
      <c r="H33" s="53"/>
      <c r="I33" s="53"/>
      <c r="J33" s="34" t="s">
        <v>75</v>
      </c>
      <c r="K33" s="25">
        <f t="shared" si="2"/>
        <v>0</v>
      </c>
      <c r="L33" s="26">
        <f t="shared" si="3"/>
        <v>0</v>
      </c>
    </row>
    <row r="34" spans="4:12" x14ac:dyDescent="0.25">
      <c r="D34" s="23"/>
      <c r="E34" s="24"/>
      <c r="F34" s="24"/>
      <c r="G34" s="53"/>
      <c r="H34" s="53"/>
      <c r="I34" s="53"/>
      <c r="J34" s="34" t="s">
        <v>75</v>
      </c>
      <c r="K34" s="25">
        <f t="shared" si="2"/>
        <v>0</v>
      </c>
      <c r="L34" s="26">
        <f t="shared" si="3"/>
        <v>0</v>
      </c>
    </row>
    <row r="35" spans="4:12" x14ac:dyDescent="0.25">
      <c r="D35" s="23"/>
      <c r="E35" s="24"/>
      <c r="F35" s="24"/>
      <c r="G35" s="53"/>
      <c r="H35" s="53"/>
      <c r="I35" s="53"/>
      <c r="J35" s="34" t="s">
        <v>75</v>
      </c>
      <c r="K35" s="25">
        <f t="shared" si="2"/>
        <v>0</v>
      </c>
      <c r="L35" s="26">
        <f t="shared" si="3"/>
        <v>0</v>
      </c>
    </row>
    <row r="36" spans="4:12" x14ac:dyDescent="0.25">
      <c r="D36" s="23"/>
      <c r="E36" s="24"/>
      <c r="F36" s="24"/>
      <c r="G36" s="53"/>
      <c r="H36" s="53"/>
      <c r="I36" s="53"/>
      <c r="J36" s="34" t="s">
        <v>75</v>
      </c>
      <c r="K36" s="25">
        <f t="shared" si="2"/>
        <v>0</v>
      </c>
      <c r="L36" s="26">
        <f t="shared" si="3"/>
        <v>0</v>
      </c>
    </row>
    <row r="37" spans="4:12" x14ac:dyDescent="0.25">
      <c r="D37" s="23"/>
      <c r="E37" s="24"/>
      <c r="F37" s="24"/>
      <c r="G37" s="53"/>
      <c r="H37" s="53"/>
      <c r="I37" s="53"/>
      <c r="J37" s="34" t="s">
        <v>75</v>
      </c>
      <c r="K37" s="25">
        <f t="shared" si="2"/>
        <v>0</v>
      </c>
      <c r="L37" s="26">
        <f t="shared" si="3"/>
        <v>0</v>
      </c>
    </row>
    <row r="38" spans="4:12" x14ac:dyDescent="0.25">
      <c r="D38" s="23"/>
      <c r="E38" s="24"/>
      <c r="F38" s="24"/>
      <c r="G38" s="53"/>
      <c r="H38" s="53"/>
      <c r="I38" s="53"/>
      <c r="J38" s="34" t="s">
        <v>75</v>
      </c>
      <c r="K38" s="25">
        <f t="shared" si="2"/>
        <v>0</v>
      </c>
      <c r="L38" s="26">
        <f t="shared" si="3"/>
        <v>0</v>
      </c>
    </row>
    <row r="39" spans="4:12" x14ac:dyDescent="0.25">
      <c r="D39" s="23"/>
      <c r="E39" s="24"/>
      <c r="F39" s="24"/>
      <c r="G39" s="53"/>
      <c r="H39" s="53"/>
      <c r="I39" s="53"/>
      <c r="J39" s="34" t="s">
        <v>75</v>
      </c>
      <c r="K39" s="25">
        <f t="shared" si="2"/>
        <v>0</v>
      </c>
      <c r="L39" s="26">
        <f t="shared" si="3"/>
        <v>0</v>
      </c>
    </row>
    <row r="40" spans="4:12" x14ac:dyDescent="0.25">
      <c r="D40" s="23"/>
      <c r="E40" s="24"/>
      <c r="F40" s="24"/>
      <c r="G40" s="53"/>
      <c r="H40" s="53"/>
      <c r="I40" s="53"/>
      <c r="J40" s="34" t="s">
        <v>75</v>
      </c>
      <c r="K40" s="25">
        <f t="shared" si="2"/>
        <v>0</v>
      </c>
      <c r="L40" s="26">
        <f t="shared" si="3"/>
        <v>0</v>
      </c>
    </row>
    <row r="41" spans="4:12" x14ac:dyDescent="0.25">
      <c r="D41" s="23"/>
      <c r="E41" s="24"/>
      <c r="F41" s="24"/>
      <c r="G41" s="53"/>
      <c r="H41" s="53"/>
      <c r="I41" s="53"/>
      <c r="J41" s="34" t="s">
        <v>75</v>
      </c>
      <c r="K41" s="25">
        <f t="shared" si="2"/>
        <v>0</v>
      </c>
      <c r="L41" s="26">
        <f t="shared" si="3"/>
        <v>0</v>
      </c>
    </row>
    <row r="42" spans="4:12" x14ac:dyDescent="0.25">
      <c r="D42" s="23"/>
      <c r="E42" s="24"/>
      <c r="F42" s="24"/>
      <c r="G42" s="53"/>
      <c r="H42" s="53"/>
      <c r="I42" s="53"/>
      <c r="J42" s="34" t="s">
        <v>75</v>
      </c>
      <c r="K42" s="25">
        <f t="shared" si="2"/>
        <v>0</v>
      </c>
      <c r="L42" s="26">
        <f t="shared" si="3"/>
        <v>0</v>
      </c>
    </row>
    <row r="43" spans="4:12" x14ac:dyDescent="0.25">
      <c r="D43" s="23"/>
      <c r="E43" s="24"/>
      <c r="F43" s="24"/>
      <c r="G43" s="53"/>
      <c r="H43" s="53"/>
      <c r="I43" s="53"/>
      <c r="J43" s="34" t="s">
        <v>75</v>
      </c>
      <c r="K43" s="25">
        <f t="shared" si="2"/>
        <v>0</v>
      </c>
      <c r="L43" s="26">
        <f t="shared" si="3"/>
        <v>0</v>
      </c>
    </row>
    <row r="44" spans="4:12" x14ac:dyDescent="0.25">
      <c r="D44" s="23"/>
      <c r="E44" s="24"/>
      <c r="F44" s="24"/>
      <c r="G44" s="53"/>
      <c r="H44" s="53"/>
      <c r="I44" s="53"/>
      <c r="J44" s="34" t="s">
        <v>75</v>
      </c>
      <c r="K44" s="25">
        <f t="shared" si="2"/>
        <v>0</v>
      </c>
      <c r="L44" s="26">
        <f t="shared" si="3"/>
        <v>0</v>
      </c>
    </row>
    <row r="45" spans="4:12" ht="15.75" thickBot="1" x14ac:dyDescent="0.3">
      <c r="D45" s="27"/>
      <c r="E45" s="28"/>
      <c r="F45" s="28"/>
      <c r="G45" s="54"/>
      <c r="H45" s="54"/>
      <c r="I45" s="54"/>
      <c r="J45" s="35" t="s">
        <v>75</v>
      </c>
      <c r="K45" s="25">
        <f t="shared" si="2"/>
        <v>0</v>
      </c>
      <c r="L45" s="26">
        <f t="shared" si="3"/>
        <v>0</v>
      </c>
    </row>
    <row r="46" spans="4:12" ht="15.75" thickBot="1" x14ac:dyDescent="0.3">
      <c r="J46" s="38" t="s">
        <v>82</v>
      </c>
      <c r="K46" s="37">
        <f>SUM(K15:K45)</f>
        <v>556598.13333333342</v>
      </c>
      <c r="L46" s="36">
        <f>SUM(L15:L45)</f>
        <v>1338664.3333333335</v>
      </c>
    </row>
  </sheetData>
  <dataValidations count="1">
    <dataValidation type="list" allowBlank="1" showInputMessage="1" showErrorMessage="1" sqref="J15:J45">
      <formula1>$A$14:$A$25</formula1>
    </dataValidation>
  </dataValidations>
  <pageMargins left="0.7" right="0.7" top="0.75" bottom="0.75" header="0.3" footer="0.3"/>
  <pageSetup paperSize="8"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33"/>
  <sheetViews>
    <sheetView topLeftCell="C1" zoomScaleNormal="100" workbookViewId="0">
      <selection activeCell="I10" sqref="I10"/>
    </sheetView>
  </sheetViews>
  <sheetFormatPr defaultRowHeight="15" x14ac:dyDescent="0.25"/>
  <cols>
    <col min="1" max="1" width="0" hidden="1" customWidth="1"/>
    <col min="3" max="3" width="12" bestFit="1" customWidth="1"/>
    <col min="4" max="4" width="28.140625" bestFit="1" customWidth="1"/>
    <col min="5" max="5" width="37.140625" bestFit="1" customWidth="1"/>
    <col min="6" max="6" width="11.5703125" bestFit="1" customWidth="1"/>
    <col min="7" max="7" width="9.5703125" customWidth="1"/>
    <col min="8" max="8" width="14.5703125" customWidth="1"/>
    <col min="9" max="9" width="12.42578125" bestFit="1" customWidth="1"/>
    <col min="10" max="10" width="11.5703125" bestFit="1" customWidth="1"/>
    <col min="12" max="12" width="27.42578125" customWidth="1"/>
    <col min="13" max="13" width="15.28515625" bestFit="1" customWidth="1"/>
    <col min="14" max="14" width="17.7109375" bestFit="1" customWidth="1"/>
    <col min="15" max="15" width="17.28515625" bestFit="1" customWidth="1"/>
  </cols>
  <sheetData>
    <row r="3" spans="3:15" x14ac:dyDescent="0.25">
      <c r="L3">
        <v>1</v>
      </c>
      <c r="M3">
        <v>2</v>
      </c>
      <c r="N3">
        <v>3</v>
      </c>
      <c r="O3">
        <v>4</v>
      </c>
    </row>
    <row r="4" spans="3:15" ht="45" x14ac:dyDescent="0.25">
      <c r="C4" s="6" t="s">
        <v>7</v>
      </c>
      <c r="D4" s="6" t="s">
        <v>8</v>
      </c>
      <c r="E4" s="6" t="s">
        <v>9</v>
      </c>
      <c r="F4" s="7" t="s">
        <v>10</v>
      </c>
      <c r="G4" s="8" t="s">
        <v>72</v>
      </c>
      <c r="H4" s="8" t="s">
        <v>11</v>
      </c>
      <c r="I4" s="8" t="s">
        <v>12</v>
      </c>
      <c r="J4" s="8" t="s">
        <v>13</v>
      </c>
      <c r="L4" s="59" t="s">
        <v>14</v>
      </c>
      <c r="M4" s="59"/>
      <c r="N4" s="8" t="s">
        <v>15</v>
      </c>
      <c r="O4" s="8" t="s">
        <v>16</v>
      </c>
    </row>
    <row r="5" spans="3:15" x14ac:dyDescent="0.25">
      <c r="C5" s="9">
        <v>1</v>
      </c>
      <c r="D5" s="9" t="s">
        <v>25</v>
      </c>
      <c r="E5" s="9" t="s">
        <v>18</v>
      </c>
      <c r="F5" s="10">
        <v>120</v>
      </c>
      <c r="G5" s="20">
        <v>0.8</v>
      </c>
      <c r="H5" s="12">
        <f>F5*G5</f>
        <v>96</v>
      </c>
      <c r="I5" s="21">
        <f>$H5/1000</f>
        <v>9.6000000000000002E-2</v>
      </c>
      <c r="J5" s="11">
        <v>95</v>
      </c>
      <c r="L5" s="15" t="s">
        <v>19</v>
      </c>
      <c r="M5" s="16" t="s">
        <v>20</v>
      </c>
      <c r="N5" s="17">
        <f>AVERAGE(I7:I10)</f>
        <v>5.5000000000000007E-2</v>
      </c>
      <c r="O5" s="13">
        <f>AVERAGE(J7:J10)</f>
        <v>236.25</v>
      </c>
    </row>
    <row r="6" spans="3:15" x14ac:dyDescent="0.25">
      <c r="C6" s="9">
        <v>2</v>
      </c>
      <c r="D6" s="9" t="s">
        <v>19</v>
      </c>
      <c r="E6" s="9" t="s">
        <v>21</v>
      </c>
      <c r="F6" s="10">
        <v>0</v>
      </c>
      <c r="G6" s="20">
        <v>0.8</v>
      </c>
      <c r="H6" s="12">
        <f t="shared" ref="H6:H33" si="0">F6*G6</f>
        <v>0</v>
      </c>
      <c r="I6" s="21">
        <f t="shared" ref="I6:I33" si="1">$H6/1000</f>
        <v>0</v>
      </c>
      <c r="J6" s="11">
        <v>140</v>
      </c>
      <c r="L6" s="14" t="s">
        <v>22</v>
      </c>
      <c r="M6" s="18" t="s">
        <v>23</v>
      </c>
      <c r="N6" s="17">
        <f>AVERAGE(N5,I11:I12)</f>
        <v>0.21033333333333334</v>
      </c>
      <c r="O6" s="13">
        <f>AVERAGE(O5,J11:J12)</f>
        <v>152.08333333333334</v>
      </c>
    </row>
    <row r="7" spans="3:15" x14ac:dyDescent="0.25">
      <c r="C7" s="9">
        <v>3</v>
      </c>
      <c r="D7" s="9" t="s">
        <v>19</v>
      </c>
      <c r="E7" s="9" t="s">
        <v>24</v>
      </c>
      <c r="F7" s="10">
        <v>0</v>
      </c>
      <c r="G7" s="20">
        <v>0.8</v>
      </c>
      <c r="H7" s="12">
        <f t="shared" si="0"/>
        <v>0</v>
      </c>
      <c r="I7" s="21">
        <f t="shared" si="1"/>
        <v>0</v>
      </c>
      <c r="J7" s="11">
        <v>165</v>
      </c>
      <c r="L7" s="14" t="s">
        <v>25</v>
      </c>
      <c r="M7" s="18" t="s">
        <v>26</v>
      </c>
      <c r="N7" s="17">
        <f>I5</f>
        <v>9.6000000000000002E-2</v>
      </c>
      <c r="O7" s="13">
        <f>J5</f>
        <v>95</v>
      </c>
    </row>
    <row r="8" spans="3:15" x14ac:dyDescent="0.25">
      <c r="C8" s="9">
        <v>4</v>
      </c>
      <c r="D8" s="9" t="s">
        <v>19</v>
      </c>
      <c r="E8" s="9" t="s">
        <v>27</v>
      </c>
      <c r="F8" s="10">
        <v>170</v>
      </c>
      <c r="G8" s="20">
        <v>0.8</v>
      </c>
      <c r="H8" s="12">
        <f t="shared" si="0"/>
        <v>136</v>
      </c>
      <c r="I8" s="21">
        <f t="shared" si="1"/>
        <v>0.13600000000000001</v>
      </c>
      <c r="J8" s="11">
        <v>70</v>
      </c>
      <c r="L8" s="19" t="s">
        <v>28</v>
      </c>
      <c r="M8" s="18" t="s">
        <v>29</v>
      </c>
      <c r="N8" s="17">
        <f>AVERAGE(I31:I32)</f>
        <v>0.13600000000000001</v>
      </c>
      <c r="O8" s="13">
        <f>AVERAGE(J31:J32)</f>
        <v>35</v>
      </c>
    </row>
    <row r="9" spans="3:15" x14ac:dyDescent="0.25">
      <c r="C9" s="9">
        <v>5</v>
      </c>
      <c r="D9" s="9" t="s">
        <v>19</v>
      </c>
      <c r="E9" s="9" t="s">
        <v>30</v>
      </c>
      <c r="F9" s="10">
        <v>0</v>
      </c>
      <c r="G9" s="20">
        <v>0.8</v>
      </c>
      <c r="H9" s="12">
        <f t="shared" si="0"/>
        <v>0</v>
      </c>
      <c r="I9" s="21">
        <f t="shared" si="1"/>
        <v>0</v>
      </c>
      <c r="J9" s="11">
        <v>310</v>
      </c>
      <c r="L9" s="19" t="s">
        <v>31</v>
      </c>
      <c r="M9" s="18" t="s">
        <v>32</v>
      </c>
      <c r="N9" s="17">
        <f>I13</f>
        <v>0.26400000000000001</v>
      </c>
      <c r="O9" s="13">
        <f>J13</f>
        <v>105</v>
      </c>
    </row>
    <row r="10" spans="3:15" x14ac:dyDescent="0.25">
      <c r="C10" s="9">
        <v>6</v>
      </c>
      <c r="D10" s="9" t="s">
        <v>19</v>
      </c>
      <c r="E10" s="9" t="s">
        <v>33</v>
      </c>
      <c r="F10" s="10">
        <v>105</v>
      </c>
      <c r="G10" s="20">
        <v>0.8</v>
      </c>
      <c r="H10" s="12">
        <f t="shared" si="0"/>
        <v>84</v>
      </c>
      <c r="I10" s="21">
        <f t="shared" si="1"/>
        <v>8.4000000000000005E-2</v>
      </c>
      <c r="J10" s="11">
        <v>400</v>
      </c>
      <c r="L10" s="19" t="s">
        <v>34</v>
      </c>
      <c r="M10" s="18" t="s">
        <v>35</v>
      </c>
      <c r="N10" s="17">
        <f>AVERAGE(I14,I20,I23)</f>
        <v>0.13466666666666668</v>
      </c>
      <c r="O10" s="13">
        <f>AVERAGE(J14,J20,J23)</f>
        <v>53.333333333333336</v>
      </c>
    </row>
    <row r="11" spans="3:15" x14ac:dyDescent="0.25">
      <c r="C11" s="9">
        <v>7</v>
      </c>
      <c r="D11" s="9" t="s">
        <v>22</v>
      </c>
      <c r="E11" s="9" t="s">
        <v>22</v>
      </c>
      <c r="F11" s="10">
        <v>370</v>
      </c>
      <c r="G11" s="20">
        <v>0.8</v>
      </c>
      <c r="H11" s="12">
        <f t="shared" si="0"/>
        <v>296</v>
      </c>
      <c r="I11" s="21">
        <f t="shared" si="1"/>
        <v>0.29599999999999999</v>
      </c>
      <c r="J11" s="11">
        <v>90</v>
      </c>
      <c r="L11" s="19" t="s">
        <v>36</v>
      </c>
      <c r="M11" s="18" t="s">
        <v>37</v>
      </c>
      <c r="N11" s="17">
        <f>AVERAGE(I15:I18)</f>
        <v>0.46400000000000002</v>
      </c>
      <c r="O11" s="13">
        <f>AVERAGE(J15:J18)</f>
        <v>162.5</v>
      </c>
    </row>
    <row r="12" spans="3:15" x14ac:dyDescent="0.25">
      <c r="C12" s="9">
        <v>8</v>
      </c>
      <c r="D12" s="9" t="s">
        <v>38</v>
      </c>
      <c r="E12" s="9" t="s">
        <v>39</v>
      </c>
      <c r="F12" s="10">
        <v>350</v>
      </c>
      <c r="G12" s="20">
        <v>0.8</v>
      </c>
      <c r="H12" s="12">
        <f t="shared" si="0"/>
        <v>280</v>
      </c>
      <c r="I12" s="21">
        <f t="shared" si="1"/>
        <v>0.28000000000000003</v>
      </c>
      <c r="J12" s="11">
        <v>130</v>
      </c>
      <c r="L12" s="19" t="s">
        <v>40</v>
      </c>
      <c r="M12" s="18" t="s">
        <v>41</v>
      </c>
      <c r="N12" s="17">
        <f>AVERAGE(N10,N11)</f>
        <v>0.29933333333333334</v>
      </c>
      <c r="O12" s="13">
        <f>AVERAGE(O10,O11)</f>
        <v>107.91666666666667</v>
      </c>
    </row>
    <row r="13" spans="3:15" x14ac:dyDescent="0.25">
      <c r="C13" s="9">
        <v>9</v>
      </c>
      <c r="D13" s="9" t="s">
        <v>42</v>
      </c>
      <c r="E13" s="9" t="s">
        <v>31</v>
      </c>
      <c r="F13" s="10">
        <v>330</v>
      </c>
      <c r="G13" s="20">
        <v>0.8</v>
      </c>
      <c r="H13" s="12">
        <f t="shared" si="0"/>
        <v>264</v>
      </c>
      <c r="I13" s="21">
        <f t="shared" si="1"/>
        <v>0.26400000000000001</v>
      </c>
      <c r="J13" s="11">
        <v>105</v>
      </c>
      <c r="L13" s="19" t="s">
        <v>43</v>
      </c>
      <c r="M13" s="18" t="s">
        <v>44</v>
      </c>
      <c r="N13" s="17">
        <f>AVERAGE(I15,I19,I26,I32)</f>
        <v>0.17600000000000002</v>
      </c>
      <c r="O13" s="13">
        <f>AVERAGE(J15,J19,J26,J32)</f>
        <v>66.25</v>
      </c>
    </row>
    <row r="14" spans="3:15" x14ac:dyDescent="0.25">
      <c r="C14" s="9">
        <v>10</v>
      </c>
      <c r="D14" s="9" t="s">
        <v>45</v>
      </c>
      <c r="E14" s="9" t="s">
        <v>46</v>
      </c>
      <c r="F14" s="10">
        <v>200</v>
      </c>
      <c r="G14" s="20">
        <v>0.8</v>
      </c>
      <c r="H14" s="12">
        <f t="shared" si="0"/>
        <v>160</v>
      </c>
      <c r="I14" s="21">
        <f t="shared" si="1"/>
        <v>0.16</v>
      </c>
      <c r="J14" s="11">
        <v>70</v>
      </c>
      <c r="L14" s="19" t="s">
        <v>47</v>
      </c>
      <c r="M14" s="18" t="s">
        <v>47</v>
      </c>
      <c r="N14" s="17">
        <f>I21</f>
        <v>0.12</v>
      </c>
      <c r="O14" s="13">
        <f>J21</f>
        <v>40</v>
      </c>
    </row>
    <row r="15" spans="3:15" x14ac:dyDescent="0.25">
      <c r="C15" s="9">
        <v>11</v>
      </c>
      <c r="D15" s="9" t="s">
        <v>38</v>
      </c>
      <c r="E15" s="9" t="s">
        <v>48</v>
      </c>
      <c r="F15" s="10">
        <v>420</v>
      </c>
      <c r="G15" s="20">
        <v>0.8</v>
      </c>
      <c r="H15" s="12">
        <f t="shared" si="0"/>
        <v>336</v>
      </c>
      <c r="I15" s="21">
        <f t="shared" si="1"/>
        <v>0.33600000000000002</v>
      </c>
      <c r="J15" s="11">
        <v>150</v>
      </c>
      <c r="L15" s="19" t="s">
        <v>49</v>
      </c>
      <c r="M15" s="18" t="s">
        <v>49</v>
      </c>
      <c r="N15" s="17">
        <f>I24</f>
        <v>0.33600000000000002</v>
      </c>
      <c r="O15" s="13">
        <f>J24</f>
        <v>90</v>
      </c>
    </row>
    <row r="16" spans="3:15" x14ac:dyDescent="0.25">
      <c r="C16" s="9">
        <v>12</v>
      </c>
      <c r="D16" s="9" t="s">
        <v>38</v>
      </c>
      <c r="E16" s="9" t="s">
        <v>50</v>
      </c>
      <c r="F16" s="10">
        <v>1130</v>
      </c>
      <c r="G16" s="20">
        <v>0.8</v>
      </c>
      <c r="H16" s="12">
        <f t="shared" si="0"/>
        <v>904</v>
      </c>
      <c r="I16" s="21">
        <f t="shared" si="1"/>
        <v>0.90400000000000003</v>
      </c>
      <c r="J16" s="11">
        <v>245</v>
      </c>
    </row>
    <row r="17" spans="3:10" x14ac:dyDescent="0.25">
      <c r="C17" s="9">
        <v>13</v>
      </c>
      <c r="D17" s="9" t="s">
        <v>38</v>
      </c>
      <c r="E17" s="9" t="s">
        <v>51</v>
      </c>
      <c r="F17" s="10">
        <v>440</v>
      </c>
      <c r="G17" s="20">
        <v>0.8</v>
      </c>
      <c r="H17" s="12">
        <f t="shared" si="0"/>
        <v>352</v>
      </c>
      <c r="I17" s="21">
        <f t="shared" si="1"/>
        <v>0.35199999999999998</v>
      </c>
      <c r="J17" s="11">
        <v>160</v>
      </c>
    </row>
    <row r="18" spans="3:10" x14ac:dyDescent="0.25">
      <c r="C18" s="9">
        <v>14</v>
      </c>
      <c r="D18" s="9" t="s">
        <v>38</v>
      </c>
      <c r="E18" s="9" t="s">
        <v>52</v>
      </c>
      <c r="F18" s="10">
        <v>330</v>
      </c>
      <c r="G18" s="20">
        <v>0.8</v>
      </c>
      <c r="H18" s="12">
        <f t="shared" si="0"/>
        <v>264</v>
      </c>
      <c r="I18" s="21">
        <f t="shared" si="1"/>
        <v>0.26400000000000001</v>
      </c>
      <c r="J18" s="11">
        <v>95</v>
      </c>
    </row>
    <row r="19" spans="3:10" x14ac:dyDescent="0.25">
      <c r="C19" s="9">
        <v>15</v>
      </c>
      <c r="D19" s="9" t="s">
        <v>53</v>
      </c>
      <c r="E19" s="9" t="s">
        <v>54</v>
      </c>
      <c r="F19" s="10">
        <v>0</v>
      </c>
      <c r="G19" s="20">
        <v>0.8</v>
      </c>
      <c r="H19" s="12">
        <f t="shared" si="0"/>
        <v>0</v>
      </c>
      <c r="I19" s="21">
        <f t="shared" si="1"/>
        <v>0</v>
      </c>
      <c r="J19" s="11">
        <v>20</v>
      </c>
    </row>
    <row r="20" spans="3:10" x14ac:dyDescent="0.25">
      <c r="C20" s="9">
        <v>16</v>
      </c>
      <c r="D20" s="9" t="s">
        <v>45</v>
      </c>
      <c r="E20" s="9" t="s">
        <v>55</v>
      </c>
      <c r="F20" s="10">
        <v>105</v>
      </c>
      <c r="G20" s="20">
        <v>0.8</v>
      </c>
      <c r="H20" s="12">
        <f t="shared" si="0"/>
        <v>84</v>
      </c>
      <c r="I20" s="21">
        <f t="shared" si="1"/>
        <v>8.4000000000000005E-2</v>
      </c>
      <c r="J20" s="11">
        <v>20</v>
      </c>
    </row>
    <row r="21" spans="3:10" x14ac:dyDescent="0.25">
      <c r="C21" s="9">
        <v>17</v>
      </c>
      <c r="D21" s="9" t="s">
        <v>56</v>
      </c>
      <c r="E21" s="9" t="s">
        <v>57</v>
      </c>
      <c r="F21" s="10">
        <v>150</v>
      </c>
      <c r="G21" s="20">
        <v>0.8</v>
      </c>
      <c r="H21" s="12">
        <f t="shared" si="0"/>
        <v>120</v>
      </c>
      <c r="I21" s="21">
        <f t="shared" si="1"/>
        <v>0.12</v>
      </c>
      <c r="J21" s="11">
        <v>40</v>
      </c>
    </row>
    <row r="22" spans="3:10" x14ac:dyDescent="0.25">
      <c r="C22" s="9">
        <v>18</v>
      </c>
      <c r="D22" s="9" t="s">
        <v>56</v>
      </c>
      <c r="E22" s="9" t="s">
        <v>58</v>
      </c>
      <c r="F22" s="10">
        <v>240</v>
      </c>
      <c r="G22" s="20">
        <v>0.8</v>
      </c>
      <c r="H22" s="12">
        <f t="shared" si="0"/>
        <v>192</v>
      </c>
      <c r="I22" s="21">
        <f t="shared" si="1"/>
        <v>0.192</v>
      </c>
      <c r="J22" s="11">
        <v>80</v>
      </c>
    </row>
    <row r="23" spans="3:10" x14ac:dyDescent="0.25">
      <c r="C23" s="9">
        <v>19</v>
      </c>
      <c r="D23" s="9" t="s">
        <v>59</v>
      </c>
      <c r="E23" s="9" t="s">
        <v>60</v>
      </c>
      <c r="F23" s="10">
        <v>200</v>
      </c>
      <c r="G23" s="20">
        <v>0.8</v>
      </c>
      <c r="H23" s="12">
        <f t="shared" si="0"/>
        <v>160</v>
      </c>
      <c r="I23" s="21">
        <f t="shared" si="1"/>
        <v>0.16</v>
      </c>
      <c r="J23" s="11">
        <v>70</v>
      </c>
    </row>
    <row r="24" spans="3:10" x14ac:dyDescent="0.25">
      <c r="C24" s="9">
        <v>20</v>
      </c>
      <c r="D24" s="9" t="s">
        <v>59</v>
      </c>
      <c r="E24" s="9" t="s">
        <v>61</v>
      </c>
      <c r="F24" s="10">
        <v>420</v>
      </c>
      <c r="G24" s="20">
        <v>0.8</v>
      </c>
      <c r="H24" s="12">
        <f t="shared" si="0"/>
        <v>336</v>
      </c>
      <c r="I24" s="21">
        <f t="shared" si="1"/>
        <v>0.33600000000000002</v>
      </c>
      <c r="J24" s="11">
        <v>90</v>
      </c>
    </row>
    <row r="25" spans="3:10" x14ac:dyDescent="0.25">
      <c r="C25" s="9">
        <v>21</v>
      </c>
      <c r="D25" s="9" t="s">
        <v>62</v>
      </c>
      <c r="E25" s="9" t="s">
        <v>63</v>
      </c>
      <c r="F25" s="10">
        <v>420</v>
      </c>
      <c r="G25" s="20">
        <v>0.8</v>
      </c>
      <c r="H25" s="12">
        <f t="shared" si="0"/>
        <v>336</v>
      </c>
      <c r="I25" s="21">
        <f t="shared" si="1"/>
        <v>0.33600000000000002</v>
      </c>
      <c r="J25" s="11">
        <v>65</v>
      </c>
    </row>
    <row r="26" spans="3:10" x14ac:dyDescent="0.25">
      <c r="C26" s="9">
        <v>22</v>
      </c>
      <c r="D26" s="9" t="s">
        <v>62</v>
      </c>
      <c r="E26" s="9" t="s">
        <v>64</v>
      </c>
      <c r="F26" s="10">
        <v>300</v>
      </c>
      <c r="G26" s="20">
        <v>0.8</v>
      </c>
      <c r="H26" s="12">
        <f t="shared" si="0"/>
        <v>240</v>
      </c>
      <c r="I26" s="21">
        <f t="shared" si="1"/>
        <v>0.24</v>
      </c>
      <c r="J26" s="11">
        <v>60</v>
      </c>
    </row>
    <row r="27" spans="3:10" x14ac:dyDescent="0.25">
      <c r="C27" s="9">
        <v>23</v>
      </c>
      <c r="D27" s="9" t="s">
        <v>17</v>
      </c>
      <c r="E27" s="9" t="s">
        <v>65</v>
      </c>
      <c r="F27" s="10">
        <v>390</v>
      </c>
      <c r="G27" s="20">
        <v>0.8</v>
      </c>
      <c r="H27" s="12">
        <f t="shared" si="0"/>
        <v>312</v>
      </c>
      <c r="I27" s="21">
        <f t="shared" si="1"/>
        <v>0.312</v>
      </c>
      <c r="J27" s="11">
        <v>70</v>
      </c>
    </row>
    <row r="28" spans="3:10" x14ac:dyDescent="0.25">
      <c r="C28" s="9">
        <v>24</v>
      </c>
      <c r="D28" s="9" t="s">
        <v>59</v>
      </c>
      <c r="E28" s="9" t="s">
        <v>66</v>
      </c>
      <c r="F28" s="10">
        <v>160</v>
      </c>
      <c r="G28" s="20">
        <v>0.8</v>
      </c>
      <c r="H28" s="12">
        <f t="shared" si="0"/>
        <v>128</v>
      </c>
      <c r="I28" s="21">
        <f t="shared" si="1"/>
        <v>0.128</v>
      </c>
      <c r="J28" s="11">
        <v>160</v>
      </c>
    </row>
    <row r="29" spans="3:10" x14ac:dyDescent="0.25">
      <c r="C29" s="9">
        <v>25</v>
      </c>
      <c r="D29" s="9" t="s">
        <v>53</v>
      </c>
      <c r="E29" s="9" t="s">
        <v>67</v>
      </c>
      <c r="F29" s="10">
        <v>120</v>
      </c>
      <c r="G29" s="20">
        <v>0.8</v>
      </c>
      <c r="H29" s="12">
        <f t="shared" si="0"/>
        <v>96</v>
      </c>
      <c r="I29" s="21">
        <f t="shared" si="1"/>
        <v>9.6000000000000002E-2</v>
      </c>
      <c r="J29" s="11">
        <v>30</v>
      </c>
    </row>
    <row r="30" spans="3:10" x14ac:dyDescent="0.25">
      <c r="C30" s="9">
        <v>26</v>
      </c>
      <c r="D30" s="9" t="s">
        <v>53</v>
      </c>
      <c r="E30" s="9" t="s">
        <v>68</v>
      </c>
      <c r="F30" s="10">
        <v>200</v>
      </c>
      <c r="G30" s="20">
        <v>0.8</v>
      </c>
      <c r="H30" s="12">
        <f t="shared" si="0"/>
        <v>160</v>
      </c>
      <c r="I30" s="21">
        <f t="shared" si="1"/>
        <v>0.16</v>
      </c>
      <c r="J30" s="11">
        <v>75</v>
      </c>
    </row>
    <row r="31" spans="3:10" x14ac:dyDescent="0.25">
      <c r="C31" s="9">
        <v>27</v>
      </c>
      <c r="D31" s="9" t="s">
        <v>69</v>
      </c>
      <c r="E31" s="9" t="s">
        <v>28</v>
      </c>
      <c r="F31" s="10">
        <v>180</v>
      </c>
      <c r="G31" s="20">
        <v>0.8</v>
      </c>
      <c r="H31" s="12">
        <f t="shared" si="0"/>
        <v>144</v>
      </c>
      <c r="I31" s="21">
        <f t="shared" si="1"/>
        <v>0.14399999999999999</v>
      </c>
      <c r="J31" s="11">
        <v>35</v>
      </c>
    </row>
    <row r="32" spans="3:10" x14ac:dyDescent="0.25">
      <c r="C32" s="9">
        <v>28</v>
      </c>
      <c r="D32" s="9" t="s">
        <v>69</v>
      </c>
      <c r="E32" s="9" t="s">
        <v>70</v>
      </c>
      <c r="F32" s="10">
        <v>160</v>
      </c>
      <c r="G32" s="20">
        <v>0.8</v>
      </c>
      <c r="H32" s="12">
        <f t="shared" si="0"/>
        <v>128</v>
      </c>
      <c r="I32" s="21">
        <f t="shared" si="1"/>
        <v>0.128</v>
      </c>
      <c r="J32" s="11">
        <v>35</v>
      </c>
    </row>
    <row r="33" spans="3:10" x14ac:dyDescent="0.25">
      <c r="C33" s="9">
        <v>29</v>
      </c>
      <c r="D33" s="9"/>
      <c r="E33" s="9" t="s">
        <v>71</v>
      </c>
      <c r="F33" s="10">
        <v>80</v>
      </c>
      <c r="G33" s="20">
        <v>0.8</v>
      </c>
      <c r="H33" s="12">
        <f t="shared" si="0"/>
        <v>64</v>
      </c>
      <c r="I33" s="21">
        <f t="shared" si="1"/>
        <v>6.4000000000000001E-2</v>
      </c>
      <c r="J33" s="11">
        <v>145</v>
      </c>
    </row>
  </sheetData>
  <mergeCells count="1">
    <mergeCell ref="L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Non-Res</vt:lpstr>
      <vt:lpstr>TM46</vt:lpstr>
      <vt:lpstr>'Non-Res'!Print_Area</vt:lpstr>
      <vt:lpstr>'Read Me'!Print_Area</vt:lpstr>
      <vt:lpstr>use_class</vt:lpstr>
    </vt:vector>
  </TitlesOfParts>
  <Company>AECOM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Milne, Jonathan N.</dc:creator>
  <cp:lastModifiedBy>Rees, Hannah (OFMCO - Communications)</cp:lastModifiedBy>
  <cp:lastPrinted>2015-02-19T12:56:08Z</cp:lastPrinted>
  <dcterms:created xsi:type="dcterms:W3CDTF">2015-02-17T14:13:46Z</dcterms:created>
  <dcterms:modified xsi:type="dcterms:W3CDTF">2018-09-24T14:54:14Z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A11160914</vt:lpwstr>
  </property>
  <property fmtid="{D5CDD505-2E9C-101B-9397-08002B2CF9AE}" pid="4" name="Objective-Title">
    <vt:lpwstr>Final Draft - Renewable Energy Toolkit - Active Template - NREU</vt:lpwstr>
  </property>
  <property fmtid="{D5CDD505-2E9C-101B-9397-08002B2CF9AE}" pid="5" name="Objective-Comment">
    <vt:lpwstr/>
  </property>
  <property fmtid="{D5CDD505-2E9C-101B-9397-08002B2CF9AE}" pid="6" name="Objective-CreationStamp">
    <vt:filetime>2015-06-18T11:56:17Z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2015-08-19T11:01:43Z</vt:filetime>
  </property>
  <property fmtid="{D5CDD505-2E9C-101B-9397-08002B2CF9AE}" pid="11" name="Objective-Owner">
    <vt:lpwstr>Ingram, Stuart (NR - Planning Directorate)</vt:lpwstr>
  </property>
  <property fmtid="{D5CDD505-2E9C-101B-9397-08002B2CF9AE}" pid="12" name="Objective-Path">
    <vt:lpwstr>Objective Global Folder:Corporate File Plan:POLICY DEVELOPMENT &amp; REGULATION:Policy Development - Environment:Policy Development - Planning (Town &amp; Country):Renewable Energy - Guidance - Toolkit - 2011-2016:</vt:lpwstr>
  </property>
  <property fmtid="{D5CDD505-2E9C-101B-9397-08002B2CF9AE}" pid="13" name="Objective-Parent">
    <vt:lpwstr>Renewable Energy - Guidance - Toolkit - 2011-2016</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Official - Sensitive]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2015-06-17T23:00:00Z</vt:filetime>
  </property>
  <property fmtid="{D5CDD505-2E9C-101B-9397-08002B2CF9AE}" pid="23" name="Objective-What to Keep [system]">
    <vt:lpwstr>No</vt:lpwstr>
  </property>
  <property fmtid="{D5CDD505-2E9C-101B-9397-08002B2CF9AE}" pid="24" name="Objective-Official Translation [system]">
    <vt:lpwstr/>
  </property>
</Properties>
</file>